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筆電備份20220816\桌機\GHG\我國清冊\2022\"/>
    </mc:Choice>
  </mc:AlternateContent>
  <bookViews>
    <workbookView xWindow="0" yWindow="0" windowWidth="28800" windowHeight="12255" tabRatio="915"/>
  </bookViews>
  <sheets>
    <sheet name="Data_by_sector" sheetId="1" r:id="rId1"/>
    <sheet name="Data_by_gas" sheetId="2" r:id="rId2"/>
    <sheet name="ChartDat" sheetId="5" state="hidden" r:id="rId3"/>
    <sheet name="ChartData" sheetId="4" state="veryHidden" r:id="rId4"/>
  </sheets>
  <externalReferences>
    <externalReference r:id="rId5"/>
    <externalReference r:id="rId6"/>
    <externalReference r:id="rId7"/>
    <externalReference r:id="rId8"/>
  </externalReferences>
  <definedNames>
    <definedName name="_Regression_Out" hidden="1">#REF!</definedName>
    <definedName name="_Regression_X" hidden="1">#REF!</definedName>
    <definedName name="_Regression_Y" hidden="1">#REF!</definedName>
    <definedName name="a">[1]Sheet1!$C$4</definedName>
    <definedName name="CC_DATA">OFFSET(Data_by_sector!$A$12,0,COUNTA(Data_by_sector!$1:$1)-1,9,1),OFFSET(Data_by_sector!$A$29,0,COUNTA(Data_by_sector!$1:$1)-1,1,1), OFFSET(Data_by_sector!$A$40,0,COUNTA(Data_by_sector!$1:$1)-1,1,1), OFFSET(Data_by_sector!$A$49,0,COUNTA(Data_by_sector!$1:$1)-1,1,1), OFFSET(Data_by_sector!$A$55,0,COUNTA(Data_by_sector!$1:$1)-1,1,1)</definedName>
    <definedName name="CRF_CountryName">[2]Sheet1!$C$4</definedName>
    <definedName name="CRF_Gases">[3]Sheet1!$M$3:$M$23</definedName>
    <definedName name="CRF_InventoryYear">[2]Sheet1!$C$6</definedName>
    <definedName name="CRF_Submission">[2]Sheet1!$C$30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>#REF!</definedName>
    <definedName name="CRF_Table1.A_a_s3_Dyn10">[4]SB1A_1990!$B$15:$B$15</definedName>
    <definedName name="CRF_Table1.A_a_s3_Dyn11">[4]SB1A_1990!$H$15:$H$15</definedName>
    <definedName name="CRF_Table1.A_a_s3_Dyn12">[4]SB1A_1990!$I$15:$I$15</definedName>
    <definedName name="CRF_Table1.A_a_s3_Dyn13">[4]SB1A_1990!$J$15:$J$15</definedName>
    <definedName name="CRF_Table1.A_a_s3_Dyn20">[4]SB1A_1990!$B$16:$B$16</definedName>
    <definedName name="CRF_Table1.A_a_s3_Dyn21">[4]SB1A_1990!$H$16:$H$16</definedName>
    <definedName name="CRF_Table1.A_a_s3_Dyn22">#REF!</definedName>
    <definedName name="CRF_Table1.A_a_s3_Dyn23">#REF!</definedName>
    <definedName name="CRF_Table1.A_a_s3_Dyn30">[4]SB1A_1990!#REF!</definedName>
    <definedName name="CRF_Table1.A_a_s3_Dyn31">[4]SB1A_1990!#REF!</definedName>
    <definedName name="CRF_Table1.A_a_s3_Dyn32">[4]SB1A_1990!#REF!</definedName>
    <definedName name="CRF_Table1.A_a_s3_Dyn33">[4]SB1A_1990!#REF!</definedName>
    <definedName name="CRF_Table1s1_Dyn10">#REF!</definedName>
    <definedName name="CRF_Table1s1_Dyn11">#REF!</definedName>
    <definedName name="CRF_Table1s1_Dyn12">#REF!</definedName>
    <definedName name="CRF_Table1s1_Dyn13">#REF!</definedName>
    <definedName name="CRF_Table2_II_.Fs1_Dyn1A17">#REF!</definedName>
    <definedName name="CRF_Table2_II_.Fs1_Dyn1A19">#REF!</definedName>
    <definedName name="CRF_Table2_II_.Fs1_Dyn1A21">#REF!</definedName>
    <definedName name="CRF_Table2_II_.Fs1_Dyn1A23">#REF!</definedName>
    <definedName name="CRF_Table2_II_.Fs1_Dyn1A25">#REF!</definedName>
    <definedName name="CRF_Table2_II_.Fs1_Dyn1A27">#REF!</definedName>
    <definedName name="CRF_Table2_II_.Fs1_Dyn2A30">#REF!</definedName>
    <definedName name="CRF_Table2_II_.Fs1_Dyn2A32">#REF!</definedName>
    <definedName name="CRF_Table2_II_.Fs1_Main">#REF!</definedName>
    <definedName name="CRF_Table2_II_s1_Dyn100">#REF!</definedName>
    <definedName name="CRF_Table2_II_s1_Dyn101">#REF!</definedName>
    <definedName name="CRF_Table2_II_s1_Dyn102">#REF!</definedName>
    <definedName name="CRF_Table2_II_s1_Dyn103">#REF!</definedName>
    <definedName name="CRF_Table2_II_s1_Dyn104">#REF!</definedName>
    <definedName name="CRF_Table2_II_s1_Dyn105">#REF!</definedName>
    <definedName name="CRF_Table2_II_s1_Dyn106">#REF!</definedName>
    <definedName name="CRF_Table2_II_s1_Dyn107">#REF!</definedName>
    <definedName name="CRF_Table2_II_s1_Dyn108">#REF!</definedName>
    <definedName name="CRF_Table2_II_s1_Dyn109">#REF!</definedName>
    <definedName name="CRF_Table2_II_s1_Dyn110">#REF!</definedName>
    <definedName name="CRF_Table2_II_s1_Dyn111">#REF!</definedName>
    <definedName name="CRF_Table2_II_s1_Dyn112">#REF!</definedName>
    <definedName name="CRF_Table2_II_s1_Dyn113">#REF!</definedName>
    <definedName name="CRF_Table2_II_s1_Dyn114">#REF!</definedName>
    <definedName name="CRF_Table2_II_s1_Dyn115">#REF!</definedName>
    <definedName name="CRF_Table2_II_s1_Dyn116">#REF!</definedName>
    <definedName name="CRF_Table2_II_s1_Dyn117">#REF!</definedName>
    <definedName name="CRF_Table2_II_s1_Dyn118">#REF!</definedName>
    <definedName name="CRF_Table2_II_s1_Dyn119">#REF!</definedName>
    <definedName name="CRF_Table2_II_s1_Dyn120">#REF!</definedName>
    <definedName name="CRF_Table2_II_s1_Dyn200">#REF!</definedName>
    <definedName name="CRF_Table2_II_s1_Dyn201">#REF!</definedName>
    <definedName name="CRF_Table2_II_s1_Dyn202">#REF!</definedName>
    <definedName name="CRF_Table2_II_s1_Dyn203">#REF!</definedName>
    <definedName name="CRF_Table2_II_s1_Dyn204">#REF!</definedName>
    <definedName name="CRF_Table2_II_s1_Dyn205">#REF!</definedName>
    <definedName name="CRF_Table2_II_s1_Dyn206">#REF!</definedName>
    <definedName name="CRF_Table2_II_s1_Dyn207">#REF!</definedName>
    <definedName name="CRF_Table2_II_s1_Dyn208">#REF!</definedName>
    <definedName name="CRF_Table2_II_s1_Dyn209">#REF!</definedName>
    <definedName name="CRF_Table2_II_s1_Dyn210">#REF!</definedName>
    <definedName name="CRF_Table2_II_s1_Dyn211">#REF!</definedName>
    <definedName name="CRF_Table2_II_s1_Dyn212">#REF!</definedName>
    <definedName name="CRF_Table2_II_s1_Dyn213">#REF!</definedName>
    <definedName name="CRF_Table2_II_s1_Dyn214">#REF!</definedName>
    <definedName name="CRF_Table2_II_s1_Dyn215">#REF!</definedName>
    <definedName name="CRF_Table2_II_s1_Dyn216">#REF!</definedName>
    <definedName name="CRF_Table2_II_s1_Dyn217">#REF!</definedName>
    <definedName name="CRF_Table2_II_s1_Dyn218">#REF!</definedName>
    <definedName name="CRF_Table2_II_s1_Dyn219">#REF!</definedName>
    <definedName name="CRF_Table2_II_s1_Dyn220">#REF!</definedName>
    <definedName name="CRF_Table2_II_s1_Dyn300">#REF!</definedName>
    <definedName name="CRF_Table2_II_s1_Dyn301">#REF!</definedName>
    <definedName name="CRF_Table2_II_s1_Dyn302">#REF!</definedName>
    <definedName name="CRF_Table2_II_s1_Dyn303">#REF!</definedName>
    <definedName name="CRF_Table2_II_s1_Dyn304">#REF!</definedName>
    <definedName name="CRF_Table2_II_s1_Dyn305">#REF!</definedName>
    <definedName name="CRF_Table2_II_s1_Dyn306">#REF!</definedName>
    <definedName name="CRF_Table2_II_s1_Dyn307">#REF!</definedName>
    <definedName name="CRF_Table2_II_s1_Dyn308">#REF!</definedName>
    <definedName name="CRF_Table2_II_s1_Dyn309">#REF!</definedName>
    <definedName name="CRF_Table2_II_s1_Dyn310">#REF!</definedName>
    <definedName name="CRF_Table2_II_s1_Dyn311">#REF!</definedName>
    <definedName name="CRF_Table2_II_s1_Dyn312">#REF!</definedName>
    <definedName name="CRF_Table2_II_s1_Dyn313">#REF!</definedName>
    <definedName name="CRF_Table2_II_s1_Dyn314">#REF!</definedName>
    <definedName name="CRF_Table2_II_s1_Dyn315">#REF!</definedName>
    <definedName name="CRF_Table2_II_s1_Dyn316">#REF!</definedName>
    <definedName name="CRF_Table2_II_s1_Dyn317">#REF!</definedName>
    <definedName name="CRF_Table2_II_s1_Dyn318">#REF!</definedName>
    <definedName name="CRF_Table2_II_s1_Dyn319">#REF!</definedName>
    <definedName name="CRF_Table2_II_s1_Dyn320">#REF!</definedName>
    <definedName name="CRF_Table2_II_s1_DynE3">#REF!</definedName>
    <definedName name="CRF_Table2_II_s1_DynF8">#REF!</definedName>
    <definedName name="CRF_Table2_II_s1_DynG">#REF!</definedName>
    <definedName name="CRF_Table2_II_s1_Main">#REF!</definedName>
    <definedName name="CRF_Table4s1_Dyn1">#REF!</definedName>
    <definedName name="CRF_Table4s1_DynA20">#REF!</definedName>
    <definedName name="CRF_Table4s1_Main">#REF!</definedName>
    <definedName name="GAS_AAC" localSheetId="1">POWER(Data_by_gas!A1048551/Data_by_gas!XFD1048551, 1/(Data_by_gas!A$1-IF(Data_by_gas!XFD$1="Base year",ChartData!$B$1,Data_by_gas!XFD$1)))-1</definedName>
    <definedName name="GAS_AAC_TOTAL" localSheetId="1">POWER(Data_by_gas!XFD1048551/Data_by_gas!$B1048551, 1/(Data_by_gas!XFD$1-ChartData!$B$1))-1</definedName>
    <definedName name="GHG_W_LULUCF_CO2">OFFSET(Data_by_gas!$A$16,0,1,1,1),OFFSET(Data_by_gas!$A$16,0,3,1,COUNTA(Data_by_gas!$1:$1)-3)</definedName>
    <definedName name="GHG_W_LULUCF_NONCO2">OFFSET(Data_by_gas!$A$25,0,1,1,1),OFFSET(Data_by_gas!$A$25,0,3,1,COUNTA(Data_by_gas!$1:$1)-3)</definedName>
    <definedName name="GHG_W_LULUCF_TOTALGHG">OFFSET(Data_by_gas!$A$26,0,1,1,1),OFFSET(Data_by_gas!$A$26,0,3,1,COUNTA(Data_by_gas!$1:$1)-3)</definedName>
    <definedName name="GHG_WO_LULUCF_CO2">OFFSET(Data_by_gas!$A$3,0,1,1,1),OFFSET(Data_by_gas!$A$3,0,3,1,COUNTA(Data_by_gas!$1:$1)-3)</definedName>
    <definedName name="GHG_WO_LULUCF_NONCO2">OFFSET(Data_by_gas!$A$12,0,1,1,1),OFFSET(Data_by_gas!$A$12,0,3,1,COUNTA(Data_by_gas!$1:$1)-3)</definedName>
    <definedName name="GHG_WO_LULUCF_TOTALGHG">OFFSET(Data_by_gas!$A$13,0,1,1,1),OFFSET(Data_by_gas!$A$13,0,3,1,COUNTA(Data_by_gas!$1:$1)-3)</definedName>
    <definedName name="LBL_CAT">Data_by_sector!$A$12:$A$20,Data_by_sector!$A$29,Data_by_sector!$A$40,Data_by_sector!$A$49,Data_by_sector!$A$55</definedName>
    <definedName name="LBL_GAS_YEARS">OFFSET(Data_by_gas!$A$1,0,1,1,1),OFFSET(Data_by_gas!$A$1,0,3,1,COUNTA(Data_by_gas!$1:$1)-3)</definedName>
    <definedName name="q">[4]SB1A_1990!#REF!</definedName>
    <definedName name="SECTOR_AAC" localSheetId="0">POWER(Data_by_sector!A1048522/Data_by_sector!XFD1048522, 1/(Data_by_sector!A$1-IF(Data_by_sector!XFD$1="Base year",ChartData!$B$1,Data_by_sector!XFD$1)))-1</definedName>
    <definedName name="SECTOR_AAC_TOTAL" localSheetId="0">POWER(Data_by_sector!XFD1048522/Data_by_sector!$B1048522, 1/(Data_by_sector!XFD$1-ChartData!$B$1))-1</definedName>
    <definedName name="SECTOR_CHANGE_TOTAL" localSheetId="0">(Data_by_sector!XFD1-Data_by_sector!$B1)/Data_by_sector!$B1</definedName>
  </definedNames>
  <calcPr calcId="162913"/>
</workbook>
</file>

<file path=xl/calcChain.xml><?xml version="1.0" encoding="utf-8"?>
<calcChain xmlns="http://schemas.openxmlformats.org/spreadsheetml/2006/main">
  <c r="L4" i="5" l="1"/>
  <c r="K4" i="5"/>
  <c r="C87" i="5" l="1"/>
  <c r="C86" i="5"/>
  <c r="C85" i="5"/>
  <c r="C84" i="5"/>
  <c r="C83" i="5"/>
  <c r="C82" i="5"/>
  <c r="C81" i="5"/>
  <c r="C76" i="5"/>
  <c r="C75" i="5"/>
  <c r="C74" i="5"/>
  <c r="C73" i="5"/>
  <c r="C72" i="5"/>
  <c r="C67" i="5"/>
  <c r="C66" i="5"/>
  <c r="C65" i="5"/>
  <c r="C64" i="5"/>
  <c r="C63" i="5"/>
  <c r="C62" i="5"/>
  <c r="C61" i="5"/>
  <c r="C60" i="5"/>
  <c r="C59" i="5"/>
  <c r="C58" i="5"/>
  <c r="C54" i="5"/>
  <c r="C53" i="5"/>
  <c r="C52" i="5"/>
  <c r="C51" i="5"/>
  <c r="C50" i="5"/>
  <c r="C49" i="5"/>
  <c r="C48" i="5"/>
  <c r="C47" i="5"/>
  <c r="C43" i="5"/>
  <c r="C42" i="5"/>
  <c r="C41" i="5"/>
  <c r="C40" i="5"/>
  <c r="C39" i="5"/>
  <c r="C38" i="5"/>
  <c r="C37" i="5"/>
  <c r="C33" i="5"/>
  <c r="C15" i="5"/>
  <c r="C1" i="5"/>
  <c r="C11" i="5"/>
  <c r="C10" i="5"/>
  <c r="C9" i="5"/>
  <c r="C8" i="5"/>
  <c r="C7" i="5"/>
  <c r="C5" i="5"/>
  <c r="C4" i="5"/>
  <c r="C3" i="5"/>
  <c r="C29" i="5" l="1"/>
  <c r="C30" i="5"/>
  <c r="C80" i="5"/>
  <c r="C6" i="5"/>
  <c r="C17" i="5"/>
  <c r="C18" i="5"/>
  <c r="C20" i="5"/>
  <c r="C21" i="5"/>
  <c r="C22" i="5"/>
  <c r="C23" i="5"/>
  <c r="C24" i="5"/>
  <c r="C12" i="5" l="1"/>
  <c r="C19" i="5"/>
  <c r="C25" i="5"/>
  <c r="C57" i="5"/>
  <c r="C31" i="5"/>
  <c r="C16" i="5"/>
  <c r="C32" i="5"/>
  <c r="C71" i="5"/>
  <c r="C34" i="5" l="1"/>
  <c r="E29" i="5" s="1"/>
  <c r="G29" i="5" s="1"/>
  <c r="C13" i="5"/>
  <c r="E3" i="5" s="1"/>
  <c r="C26" i="5"/>
  <c r="E16" i="5" s="1"/>
  <c r="B80" i="5" l="1"/>
  <c r="B15" i="5" l="1"/>
  <c r="C44" i="5" l="1"/>
  <c r="E38" i="5" s="1"/>
  <c r="E37" i="5" l="1"/>
  <c r="K30" i="5" l="1"/>
  <c r="K17" i="5"/>
  <c r="L17" i="5" l="1"/>
  <c r="L47" i="5" l="1"/>
  <c r="K47" i="5"/>
  <c r="H13" i="5" l="1"/>
  <c r="I13" i="5" l="1"/>
  <c r="B57" i="5"/>
  <c r="C68" i="5" l="1"/>
  <c r="E57" i="5" s="1"/>
  <c r="H6" i="5"/>
  <c r="I6" i="5" s="1"/>
  <c r="H5" i="5" l="1"/>
  <c r="I5" i="5" s="1"/>
  <c r="E4" i="5" l="1"/>
  <c r="C77" i="5" l="1"/>
  <c r="E71" i="5" l="1"/>
  <c r="E72" i="5"/>
  <c r="E73" i="5"/>
  <c r="E75" i="5"/>
  <c r="E74" i="5"/>
  <c r="H24" i="5"/>
  <c r="H23" i="5"/>
  <c r="H22" i="5"/>
  <c r="H21" i="5"/>
  <c r="H20" i="5"/>
  <c r="H19" i="5"/>
  <c r="H18" i="5"/>
  <c r="H17" i="5"/>
  <c r="B81" i="5" l="1"/>
  <c r="B82" i="5"/>
  <c r="B83" i="5"/>
  <c r="B84" i="5"/>
  <c r="B85" i="5"/>
  <c r="B86" i="5"/>
  <c r="B87" i="5"/>
  <c r="A79" i="5"/>
  <c r="A80" i="5"/>
  <c r="A81" i="5"/>
  <c r="A82" i="5"/>
  <c r="A83" i="5"/>
  <c r="A84" i="5"/>
  <c r="A85" i="5"/>
  <c r="A86" i="5"/>
  <c r="A87" i="5"/>
  <c r="B71" i="5"/>
  <c r="B72" i="5"/>
  <c r="B73" i="5"/>
  <c r="B74" i="5"/>
  <c r="B75" i="5"/>
  <c r="B76" i="5"/>
  <c r="A71" i="5"/>
  <c r="A72" i="5"/>
  <c r="A73" i="5"/>
  <c r="A74" i="5"/>
  <c r="A75" i="5"/>
  <c r="A76" i="5"/>
  <c r="B58" i="5"/>
  <c r="B59" i="5"/>
  <c r="B60" i="5"/>
  <c r="B61" i="5"/>
  <c r="B62" i="5"/>
  <c r="B63" i="5"/>
  <c r="B64" i="5"/>
  <c r="B65" i="5"/>
  <c r="B66" i="5"/>
  <c r="B67" i="5"/>
  <c r="A57" i="5"/>
  <c r="A58" i="5"/>
  <c r="A59" i="5"/>
  <c r="A60" i="5"/>
  <c r="A61" i="5"/>
  <c r="A62" i="5"/>
  <c r="A63" i="5"/>
  <c r="A64" i="5"/>
  <c r="A65" i="5"/>
  <c r="A66" i="5"/>
  <c r="A67" i="5"/>
  <c r="B47" i="5"/>
  <c r="B48" i="5"/>
  <c r="B49" i="5"/>
  <c r="B50" i="5"/>
  <c r="B51" i="5"/>
  <c r="B52" i="5"/>
  <c r="B53" i="5"/>
  <c r="B54" i="5"/>
  <c r="B37" i="5"/>
  <c r="B38" i="5"/>
  <c r="B39" i="5"/>
  <c r="B40" i="5"/>
  <c r="B41" i="5"/>
  <c r="B42" i="5"/>
  <c r="B43" i="5"/>
  <c r="G37" i="5"/>
  <c r="A28" i="5"/>
  <c r="B33" i="5"/>
  <c r="B32" i="5"/>
  <c r="B31" i="5"/>
  <c r="B30" i="5"/>
  <c r="B29" i="5"/>
  <c r="B1" i="5"/>
  <c r="B3" i="5"/>
  <c r="B4" i="5"/>
  <c r="B5" i="5"/>
  <c r="B6" i="5"/>
  <c r="B7" i="5"/>
  <c r="B8" i="5"/>
  <c r="B9" i="5"/>
  <c r="B10" i="5"/>
  <c r="B11" i="5"/>
  <c r="B12" i="5"/>
  <c r="B13" i="5"/>
  <c r="B17" i="5"/>
  <c r="B18" i="5"/>
  <c r="B19" i="5"/>
  <c r="B20" i="5"/>
  <c r="B21" i="5"/>
  <c r="B22" i="5"/>
  <c r="B23" i="5"/>
  <c r="B24" i="5"/>
  <c r="B25" i="5"/>
  <c r="A1" i="5"/>
  <c r="A2" i="5"/>
  <c r="A3" i="5"/>
  <c r="G3" i="5" s="1"/>
  <c r="A4" i="5"/>
  <c r="G4" i="5" s="1"/>
  <c r="A5" i="5"/>
  <c r="J5" i="5" s="1"/>
  <c r="A6" i="5"/>
  <c r="J6" i="5" s="1"/>
  <c r="A7" i="5"/>
  <c r="A8" i="5"/>
  <c r="A9" i="5"/>
  <c r="A10" i="5"/>
  <c r="A11" i="5"/>
  <c r="A12" i="5"/>
  <c r="A13" i="5"/>
  <c r="J13" i="5" s="1"/>
  <c r="A15" i="5"/>
  <c r="A16" i="5"/>
  <c r="G16" i="5" s="1"/>
  <c r="A17" i="5"/>
  <c r="A18" i="5"/>
  <c r="A19" i="5"/>
  <c r="A20" i="5"/>
  <c r="A21" i="5"/>
  <c r="A22" i="5"/>
  <c r="A23" i="5"/>
  <c r="A24" i="5"/>
  <c r="A25" i="5"/>
  <c r="A26" i="5"/>
  <c r="B44" i="5" l="1"/>
  <c r="D39" i="5" s="1"/>
  <c r="F39" i="5" s="1"/>
  <c r="B77" i="5"/>
  <c r="D72" i="5"/>
  <c r="B68" i="5"/>
  <c r="D62" i="5" s="1"/>
  <c r="F62" i="5" s="1"/>
  <c r="B55" i="5"/>
  <c r="D49" i="5" s="1"/>
  <c r="F49" i="5" s="1"/>
  <c r="D71" i="5"/>
  <c r="G74" i="5"/>
  <c r="E61" i="5"/>
  <c r="G61" i="5" s="1"/>
  <c r="D75" i="5"/>
  <c r="F75" i="5" s="1"/>
  <c r="E20" i="5"/>
  <c r="E19" i="5"/>
  <c r="G19" i="5" s="1"/>
  <c r="E21" i="5"/>
  <c r="D7" i="5"/>
  <c r="E6" i="5"/>
  <c r="G6" i="5" s="1"/>
  <c r="D4" i="5"/>
  <c r="F4" i="5" s="1"/>
  <c r="D3" i="5"/>
  <c r="F3" i="5" s="1"/>
  <c r="E10" i="5"/>
  <c r="E41" i="5"/>
  <c r="G41" i="5" s="1"/>
  <c r="D10" i="5"/>
  <c r="E9" i="5"/>
  <c r="E8" i="5"/>
  <c r="D8" i="5"/>
  <c r="E17" i="5"/>
  <c r="G17" i="5" s="1"/>
  <c r="D6" i="5"/>
  <c r="F6" i="5" s="1"/>
  <c r="C55" i="5"/>
  <c r="E22" i="5"/>
  <c r="D9" i="5"/>
  <c r="E18" i="5"/>
  <c r="G18" i="5" s="1"/>
  <c r="E7" i="5"/>
  <c r="E5" i="5"/>
  <c r="G5" i="5" s="1"/>
  <c r="D5" i="5"/>
  <c r="F5" i="5" s="1"/>
  <c r="B34" i="5"/>
  <c r="E32" i="5"/>
  <c r="G32" i="5" s="1"/>
  <c r="E53" i="5" l="1"/>
  <c r="E47" i="5"/>
  <c r="D30" i="5"/>
  <c r="F30" i="5" s="1"/>
  <c r="D29" i="5"/>
  <c r="F29" i="5" s="1"/>
  <c r="G47" i="5"/>
  <c r="E49" i="5"/>
  <c r="G49" i="5" s="1"/>
  <c r="E59" i="5"/>
  <c r="G59" i="5" s="1"/>
  <c r="G73" i="5"/>
  <c r="E43" i="5"/>
  <c r="G43" i="5" s="1"/>
  <c r="G38" i="5"/>
  <c r="G72" i="5"/>
  <c r="F72" i="5"/>
  <c r="D73" i="5"/>
  <c r="F73" i="5" s="1"/>
  <c r="D74" i="5"/>
  <c r="F74" i="5" s="1"/>
  <c r="D76" i="5"/>
  <c r="F76" i="5" s="1"/>
  <c r="E76" i="5"/>
  <c r="G76" i="5" s="1"/>
  <c r="G75" i="5"/>
  <c r="E62" i="5"/>
  <c r="G62" i="5" s="1"/>
  <c r="E64" i="5"/>
  <c r="G64" i="5" s="1"/>
  <c r="E67" i="5"/>
  <c r="G67" i="5" s="1"/>
  <c r="E65" i="5"/>
  <c r="G65" i="5" s="1"/>
  <c r="E58" i="5"/>
  <c r="G58" i="5" s="1"/>
  <c r="D65" i="5"/>
  <c r="F65" i="5" s="1"/>
  <c r="E66" i="5"/>
  <c r="G66" i="5" s="1"/>
  <c r="E63" i="5"/>
  <c r="G63" i="5" s="1"/>
  <c r="E60" i="5"/>
  <c r="G60" i="5" s="1"/>
  <c r="D57" i="5"/>
  <c r="D60" i="5"/>
  <c r="F60" i="5" s="1"/>
  <c r="D64" i="5"/>
  <c r="F64" i="5" s="1"/>
  <c r="D67" i="5"/>
  <c r="F67" i="5" s="1"/>
  <c r="D58" i="5"/>
  <c r="F58" i="5" s="1"/>
  <c r="D63" i="5"/>
  <c r="F63" i="5" s="1"/>
  <c r="D66" i="5"/>
  <c r="F66" i="5" s="1"/>
  <c r="E39" i="5"/>
  <c r="G39" i="5" s="1"/>
  <c r="E42" i="5"/>
  <c r="G42" i="5" s="1"/>
  <c r="D61" i="5"/>
  <c r="F61" i="5" s="1"/>
  <c r="D59" i="5"/>
  <c r="F59" i="5" s="1"/>
  <c r="E44" i="5"/>
  <c r="E52" i="5"/>
  <c r="G52" i="5" s="1"/>
  <c r="E40" i="5"/>
  <c r="G40" i="5" s="1"/>
  <c r="E51" i="5"/>
  <c r="G51" i="5" s="1"/>
  <c r="E48" i="5"/>
  <c r="G48" i="5" s="1"/>
  <c r="D53" i="5"/>
  <c r="F53" i="5" s="1"/>
  <c r="D50" i="5"/>
  <c r="F50" i="5" s="1"/>
  <c r="D54" i="5"/>
  <c r="F54" i="5" s="1"/>
  <c r="D52" i="5"/>
  <c r="F52" i="5" s="1"/>
  <c r="E50" i="5"/>
  <c r="G50" i="5" s="1"/>
  <c r="D48" i="5"/>
  <c r="F48" i="5" s="1"/>
  <c r="D38" i="5"/>
  <c r="F38" i="5" s="1"/>
  <c r="G53" i="5"/>
  <c r="E54" i="5"/>
  <c r="G54" i="5" s="1"/>
  <c r="D51" i="5"/>
  <c r="F51" i="5" s="1"/>
  <c r="D43" i="5"/>
  <c r="F43" i="5" s="1"/>
  <c r="D37" i="5"/>
  <c r="F37" i="5" s="1"/>
  <c r="D44" i="5"/>
  <c r="D41" i="5"/>
  <c r="F41" i="5" s="1"/>
  <c r="D42" i="5"/>
  <c r="F42" i="5" s="1"/>
  <c r="D40" i="5"/>
  <c r="F40" i="5" s="1"/>
  <c r="D47" i="5"/>
  <c r="F47" i="5" s="1"/>
  <c r="E31" i="5"/>
  <c r="G31" i="5" s="1"/>
  <c r="D33" i="5"/>
  <c r="F33" i="5" s="1"/>
  <c r="D31" i="5"/>
  <c r="F31" i="5" s="1"/>
  <c r="D32" i="5"/>
  <c r="F32" i="5" s="1"/>
  <c r="E30" i="5"/>
  <c r="G30" i="5" s="1"/>
  <c r="E33" i="5"/>
  <c r="G33" i="5" s="1"/>
  <c r="H16" i="5" l="1"/>
  <c r="H25" i="5"/>
  <c r="H26" i="5"/>
  <c r="H9" i="5" l="1"/>
  <c r="I9" i="5" s="1"/>
  <c r="J9" i="5" s="1"/>
  <c r="I23" i="5"/>
  <c r="J23" i="5" s="1"/>
  <c r="I24" i="5"/>
  <c r="J24" i="5" s="1"/>
  <c r="I17" i="5"/>
  <c r="J17" i="5" s="1"/>
  <c r="I25" i="5"/>
  <c r="J25" i="5" s="1"/>
  <c r="I26" i="5"/>
  <c r="J26" i="5" s="1"/>
  <c r="I21" i="5"/>
  <c r="J21" i="5" s="1"/>
  <c r="I22" i="5"/>
  <c r="J22" i="5" s="1"/>
  <c r="I18" i="5"/>
  <c r="J18" i="5" s="1"/>
  <c r="I19" i="5"/>
  <c r="J19" i="5" s="1"/>
  <c r="I20" i="5"/>
  <c r="J20" i="5" s="1"/>
  <c r="I16" i="5"/>
  <c r="J16" i="5" s="1"/>
  <c r="H11" i="5"/>
  <c r="I11" i="5" s="1"/>
  <c r="J11" i="5" s="1"/>
  <c r="H10" i="5"/>
  <c r="I10" i="5" s="1"/>
  <c r="J10" i="5" s="1"/>
  <c r="H8" i="5"/>
  <c r="I8" i="5" s="1"/>
  <c r="J8" i="5" s="1"/>
  <c r="H7" i="5"/>
  <c r="I7" i="5" s="1"/>
  <c r="J7" i="5" s="1"/>
  <c r="H12" i="5"/>
  <c r="I12" i="5" s="1"/>
  <c r="J12" i="5" s="1"/>
  <c r="H4" i="5"/>
  <c r="I4" i="5" s="1"/>
  <c r="J4" i="5" s="1"/>
  <c r="H3" i="5"/>
  <c r="I3" i="5" s="1"/>
  <c r="J3" i="5" s="1"/>
  <c r="H30" i="5" l="1"/>
  <c r="H47" i="5"/>
  <c r="H48" i="5"/>
  <c r="H49" i="5"/>
  <c r="H50" i="5"/>
  <c r="H54" i="5"/>
  <c r="H58" i="5"/>
  <c r="H60" i="5"/>
  <c r="H64" i="5"/>
  <c r="H66" i="5"/>
  <c r="H67" i="5"/>
  <c r="H38" i="5"/>
  <c r="H39" i="5"/>
  <c r="H75" i="5" l="1"/>
  <c r="H72" i="5"/>
  <c r="H73" i="5"/>
  <c r="H42" i="5"/>
  <c r="H74" i="5"/>
  <c r="H43" i="5"/>
  <c r="H41" i="5"/>
  <c r="H32" i="5"/>
  <c r="H71" i="5"/>
  <c r="H40" i="5"/>
  <c r="H33" i="5"/>
  <c r="H76" i="5"/>
  <c r="H37" i="5"/>
  <c r="H29" i="5"/>
  <c r="H63" i="5"/>
  <c r="H62" i="5"/>
  <c r="H61" i="5"/>
  <c r="H59" i="5"/>
  <c r="H65" i="5"/>
  <c r="H57" i="5"/>
  <c r="H31" i="5"/>
  <c r="H52" i="5"/>
  <c r="H51" i="5"/>
  <c r="H53" i="5"/>
  <c r="D143" i="4"/>
  <c r="C143" i="4"/>
  <c r="D142" i="4"/>
  <c r="C142" i="4"/>
  <c r="D141" i="4"/>
  <c r="C141" i="4"/>
  <c r="D140" i="4"/>
  <c r="C140" i="4"/>
  <c r="D139" i="4"/>
  <c r="C139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7" i="4"/>
  <c r="C117" i="4"/>
  <c r="D116" i="4"/>
  <c r="C116" i="4"/>
  <c r="D115" i="4"/>
  <c r="C115" i="4"/>
  <c r="D114" i="4"/>
  <c r="C114" i="4"/>
  <c r="D113" i="4"/>
  <c r="C113" i="4"/>
  <c r="D112" i="4"/>
  <c r="C112" i="4"/>
  <c r="D111" i="4"/>
  <c r="C111" i="4"/>
  <c r="D110" i="4"/>
  <c r="C110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48" i="4"/>
  <c r="C48" i="4"/>
  <c r="D47" i="4"/>
  <c r="C47" i="4"/>
  <c r="D46" i="4"/>
  <c r="C46" i="4"/>
  <c r="D45" i="4"/>
  <c r="C45" i="4"/>
  <c r="D44" i="4"/>
  <c r="C44" i="4"/>
  <c r="D30" i="4"/>
  <c r="C30" i="4"/>
  <c r="D29" i="4"/>
  <c r="C29" i="4"/>
  <c r="D28" i="4"/>
  <c r="C28" i="4"/>
  <c r="D27" i="4"/>
  <c r="C27" i="4"/>
  <c r="D15" i="4"/>
  <c r="C15" i="4"/>
  <c r="D14" i="4"/>
  <c r="C14" i="4"/>
  <c r="D13" i="4"/>
  <c r="C13" i="4"/>
  <c r="D12" i="4"/>
  <c r="C12" i="4"/>
  <c r="H44" i="5" l="1"/>
  <c r="I43" i="5" s="1"/>
  <c r="J43" i="5" s="1"/>
  <c r="H34" i="5"/>
  <c r="I30" i="5" s="1"/>
  <c r="J30" i="5" s="1"/>
  <c r="H77" i="5"/>
  <c r="I73" i="5" s="1"/>
  <c r="J73" i="5" s="1"/>
  <c r="H68" i="5"/>
  <c r="I60" i="5" s="1"/>
  <c r="J60" i="5" s="1"/>
  <c r="H55" i="5"/>
  <c r="I52" i="5" s="1"/>
  <c r="J52" i="5" s="1"/>
  <c r="I76" i="5" l="1"/>
  <c r="J76" i="5" s="1"/>
  <c r="I31" i="5"/>
  <c r="J31" i="5" s="1"/>
  <c r="I32" i="5"/>
  <c r="J32" i="5" s="1"/>
  <c r="I33" i="5"/>
  <c r="J33" i="5" s="1"/>
  <c r="I63" i="5"/>
  <c r="J63" i="5" s="1"/>
  <c r="I58" i="5"/>
  <c r="J58" i="5" s="1"/>
  <c r="I65" i="5"/>
  <c r="J65" i="5" s="1"/>
  <c r="I62" i="5"/>
  <c r="J62" i="5" s="1"/>
  <c r="I57" i="5"/>
  <c r="I59" i="5"/>
  <c r="J59" i="5" s="1"/>
  <c r="I61" i="5"/>
  <c r="J61" i="5" s="1"/>
  <c r="I29" i="5"/>
  <c r="J29" i="5" s="1"/>
  <c r="I64" i="5"/>
  <c r="J64" i="5" s="1"/>
  <c r="I51" i="5"/>
  <c r="J51" i="5" s="1"/>
  <c r="I66" i="5"/>
  <c r="J66" i="5" s="1"/>
  <c r="I74" i="5"/>
  <c r="J74" i="5" s="1"/>
  <c r="I67" i="5"/>
  <c r="J67" i="5" s="1"/>
  <c r="I37" i="5"/>
  <c r="J37" i="5" s="1"/>
  <c r="I42" i="5"/>
  <c r="J42" i="5" s="1"/>
  <c r="I71" i="5"/>
  <c r="I38" i="5"/>
  <c r="J38" i="5" s="1"/>
  <c r="I39" i="5"/>
  <c r="J39" i="5" s="1"/>
  <c r="I41" i="5"/>
  <c r="J41" i="5" s="1"/>
  <c r="I75" i="5"/>
  <c r="J75" i="5" s="1"/>
  <c r="I72" i="5"/>
  <c r="J72" i="5" s="1"/>
  <c r="I40" i="5"/>
  <c r="J40" i="5" s="1"/>
  <c r="I50" i="5"/>
  <c r="J50" i="5" s="1"/>
  <c r="I54" i="5"/>
  <c r="J54" i="5" s="1"/>
  <c r="I49" i="5"/>
  <c r="J49" i="5" s="1"/>
  <c r="I48" i="5"/>
  <c r="J48" i="5" s="1"/>
  <c r="I47" i="5"/>
  <c r="J47" i="5" s="1"/>
  <c r="I53" i="5"/>
  <c r="J53" i="5" s="1"/>
  <c r="B16" i="5" l="1"/>
  <c r="B26" i="5" l="1"/>
  <c r="D16" i="5" s="1"/>
  <c r="F16" i="5" s="1"/>
  <c r="D19" i="5" l="1"/>
  <c r="F19" i="5" s="1"/>
  <c r="D21" i="5"/>
  <c r="D17" i="5"/>
  <c r="F17" i="5" s="1"/>
  <c r="D20" i="5"/>
  <c r="D18" i="5"/>
  <c r="F18" i="5" s="1"/>
  <c r="D22" i="5"/>
</calcChain>
</file>

<file path=xl/sharedStrings.xml><?xml version="1.0" encoding="utf-8"?>
<sst xmlns="http://schemas.openxmlformats.org/spreadsheetml/2006/main" count="258" uniqueCount="122">
  <si>
    <t>GHG emissions without LULUCF</t>
  </si>
  <si>
    <t>GHG net emissions/removals by LULUCF</t>
  </si>
  <si>
    <t>GHG net emissions/removals with LULUCF</t>
  </si>
  <si>
    <t xml:space="preserve">1. Energy </t>
  </si>
  <si>
    <t>1.A.1. Energy industries</t>
  </si>
  <si>
    <t>1.A.2. Manufacturing Industries and Construction</t>
  </si>
  <si>
    <t>1.A.3. Transport</t>
  </si>
  <si>
    <t>1.A.4. Other sectors</t>
  </si>
  <si>
    <t>1.A.5. Other (not specified elsewhere)</t>
  </si>
  <si>
    <t>1.B. Fugitive Emissions from Fuels</t>
  </si>
  <si>
    <t>1.C. CO2 Transport and Storage</t>
  </si>
  <si>
    <t>2. Industrial Processes and Product Use</t>
  </si>
  <si>
    <t>2.A. Mineral Products</t>
  </si>
  <si>
    <t>2.B. Chemical Industry</t>
  </si>
  <si>
    <t>2.C. Metal Production</t>
  </si>
  <si>
    <t>2.D. Non-energy Products from Fuels and Solvent Use</t>
  </si>
  <si>
    <t>2.E. Electronics industry</t>
  </si>
  <si>
    <t>2.F. Product Uses as Substitutes for ODS</t>
  </si>
  <si>
    <t>2.G. Other Product Manufacture and Use</t>
  </si>
  <si>
    <t>2.H. Other</t>
  </si>
  <si>
    <t>3. Agriculture</t>
  </si>
  <si>
    <t>3.A. Enteric Fermentation</t>
  </si>
  <si>
    <t>3.B. Manure management</t>
  </si>
  <si>
    <t>3.C. Rice cultivation</t>
  </si>
  <si>
    <t>3.D. Agricultural Soils</t>
  </si>
  <si>
    <t>3.E. Prescribed Burning of Savannas</t>
  </si>
  <si>
    <t>3.F. Field Burning of Agricultural Residues</t>
  </si>
  <si>
    <t>3.G. Liming</t>
  </si>
  <si>
    <t>3.H. Urea Application</t>
  </si>
  <si>
    <t>3.I. Other Carbon-containing Fertilizers</t>
  </si>
  <si>
    <t>3.J. Other</t>
  </si>
  <si>
    <t>4. LULUCF</t>
  </si>
  <si>
    <t>4.A. Forest Land</t>
  </si>
  <si>
    <t>4.B. Cropland</t>
  </si>
  <si>
    <t>4.C. Grassland</t>
  </si>
  <si>
    <t>4.D. Wetlands</t>
  </si>
  <si>
    <t>4.E. Settlements</t>
  </si>
  <si>
    <t>4.F. Other Land</t>
  </si>
  <si>
    <t>4.G. Harvested Wood Products</t>
  </si>
  <si>
    <t>4.H. Other</t>
  </si>
  <si>
    <t>5. Waste</t>
  </si>
  <si>
    <t>5.A. Solid Waste Disposal</t>
  </si>
  <si>
    <t>5.B. Biological Treatment of Solid Waste</t>
  </si>
  <si>
    <t>5.C. Incineration and Open Burning of Waste</t>
  </si>
  <si>
    <t>5.D. Wastewater Treatment and Discharge</t>
  </si>
  <si>
    <t>5.E. Other</t>
  </si>
  <si>
    <t>6. Other</t>
  </si>
  <si>
    <t>Aggregate F-gases</t>
  </si>
  <si>
    <t>Fig.5-6_breakdown_gas</t>
  </si>
  <si>
    <t>WithOut Lulucf</t>
  </si>
  <si>
    <t>With Lulucf</t>
  </si>
  <si>
    <t>Fig.7-8_breakdown_sector</t>
  </si>
  <si>
    <t>BY Sector</t>
  </si>
  <si>
    <t>Energy</t>
  </si>
  <si>
    <t>Industrial Processes and Product Use</t>
  </si>
  <si>
    <t xml:space="preserve">Agriculture </t>
  </si>
  <si>
    <t>Waste</t>
  </si>
  <si>
    <t>Other</t>
  </si>
  <si>
    <t>Fig.9_breakdown_sub-sectors</t>
  </si>
  <si>
    <t>BY sub-Sector</t>
  </si>
  <si>
    <t>CO₂</t>
  </si>
  <si>
    <t>N₂O</t>
  </si>
  <si>
    <t>CH₄</t>
  </si>
  <si>
    <t>Base year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</si>
  <si>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</si>
  <si>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</si>
  <si>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</si>
  <si>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</si>
  <si>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</si>
  <si>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</si>
  <si>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</si>
  <si>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</si>
  <si>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</si>
  <si>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</si>
  <si>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</si>
  <si>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</si>
  <si>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</si>
  <si>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</si>
  <si>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</si>
  <si>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</si>
  <si>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</si>
  <si>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</si>
  <si>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</si>
  <si>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</si>
  <si>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</si>
  <si>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</si>
  <si>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</si>
  <si>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</si>
  <si>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</si>
  <si>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</si>
  <si>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</si>
  <si>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</si>
  <si>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IE,NO</t>
  </si>
  <si>
    <t>能源部門溫室氣體排放總計</t>
    <phoneticPr fontId="10" type="noConversion"/>
  </si>
  <si>
    <t>工業製程及產品使用部門溫室氣體排放總計</t>
    <phoneticPr fontId="10" type="noConversion"/>
  </si>
  <si>
    <t>農業部門溫室氣體排放總計</t>
    <phoneticPr fontId="10" type="noConversion"/>
  </si>
  <si>
    <t>廢棄物部門溫室氣體排放總計</t>
    <phoneticPr fontId="10" type="noConversion"/>
  </si>
  <si>
    <t>GHG emissions, kt CO2 equivalent</t>
  </si>
  <si>
    <t>Summary Total</t>
  </si>
  <si>
    <t>CO2 emissions without LULUCF</t>
  </si>
  <si>
    <t>CO2 net emissions/removals by LULUCF</t>
  </si>
  <si>
    <t>CO2 net emissions/removals with LULUCF</t>
  </si>
  <si>
    <t>Indirect CO2</t>
  </si>
  <si>
    <t>Breakdown by sub-sectors</t>
  </si>
  <si>
    <t>HFCs</t>
  </si>
  <si>
    <t>PFCs</t>
  </si>
  <si>
    <t>Unspecified mix of HFCs and PFCs</t>
  </si>
  <si>
    <t>SF₆</t>
  </si>
  <si>
    <t>NF₃</t>
  </si>
  <si>
    <t>Non-CO₂</t>
  </si>
  <si>
    <t>Total GHG</t>
  </si>
  <si>
    <t>GHG emissions with LULUCF</t>
  </si>
  <si>
    <r>
      <t>GHG emissions, kt CO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  <charset val="1"/>
      </rPr>
      <t xml:space="preserve"> equivalent</t>
    </r>
  </si>
  <si>
    <t xml:space="preserve">1. Energy </t>
    <phoneticPr fontId="10" type="noConversion"/>
  </si>
  <si>
    <t xml:space="preserve">Energy </t>
    <phoneticPr fontId="10" type="noConversion"/>
  </si>
  <si>
    <t>2. Industrial Processes and Product Use</t>
    <phoneticPr fontId="10" type="noConversion"/>
  </si>
  <si>
    <t>3. Agriculture</t>
    <phoneticPr fontId="10" type="noConversion"/>
  </si>
  <si>
    <t>Agriculture</t>
    <phoneticPr fontId="10" type="noConversion"/>
  </si>
  <si>
    <t>5. Waste</t>
    <phoneticPr fontId="10" type="noConversion"/>
  </si>
  <si>
    <t>Waste</t>
    <phoneticPr fontId="10" type="noConversion"/>
  </si>
  <si>
    <t>Other</t>
    <phoneticPr fontId="10" type="noConversion"/>
  </si>
  <si>
    <t>Total GHG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</si>
</sst>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76" formatCode="0.0"/>
    <numFmt numFmtId="177" formatCode="0.00_ "/>
    <numFmt numFmtId="178" formatCode="_-* #,##0_-;\-* #,##0_-;_-* &quot;-&quot;??_-;_-@_-"/>
    <numFmt numFmtId="179" formatCode="0.0000"/>
    <numFmt numFmtId="180" formatCode="0.0000%"/>
  </numFmts>
  <fonts count="19">
    <font>
      <sz val="10"/>
      <name val="Arial"/>
      <family val="2"/>
      <charset val="1"/>
    </font>
    <font>
      <sz val="12"/>
      <color theme="1"/>
      <name val="新細明體"/>
      <family val="2"/>
      <charset val="136"/>
      <scheme val="minor"/>
    </font>
    <font>
      <sz val="10"/>
      <color rgb="FF000000"/>
      <name val="Arial"/>
      <family val="2"/>
      <charset val="1"/>
    </font>
    <font>
      <b/>
      <sz val="9"/>
      <name val="Arial"/>
      <family val="2"/>
      <charset val="1"/>
    </font>
    <font>
      <b/>
      <sz val="10"/>
      <name val="Arial"/>
      <family val="2"/>
      <charset val="1"/>
    </font>
    <font>
      <sz val="9"/>
      <name val="Arial"/>
      <family val="2"/>
      <charset val="1"/>
    </font>
    <font>
      <sz val="10"/>
      <name val="Arial"/>
      <family val="2"/>
      <charset val="1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細明體"/>
      <family val="3"/>
      <charset val="136"/>
    </font>
    <font>
      <sz val="9"/>
      <name val="Times New Roman"/>
      <family val="1"/>
    </font>
    <font>
      <sz val="12"/>
      <name val="新細明體"/>
      <family val="1"/>
      <charset val="136"/>
    </font>
    <font>
      <b/>
      <sz val="9"/>
      <name val="Times New Roman"/>
      <family val="1"/>
    </font>
    <font>
      <sz val="10"/>
      <name val="細明體"/>
      <family val="3"/>
      <charset val="136"/>
    </font>
    <font>
      <sz val="10"/>
      <color rgb="FFFF0000"/>
      <name val="Arial"/>
      <family val="2"/>
      <charset val="1"/>
    </font>
    <font>
      <sz val="10"/>
      <color theme="1"/>
      <name val="Arial"/>
      <family val="2"/>
      <charset val="1"/>
    </font>
    <font>
      <sz val="10"/>
      <name val="Times New Roman"/>
      <family val="1"/>
    </font>
    <font>
      <b/>
      <vertAlign val="subscript"/>
      <sz val="9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A6A6A6"/>
        <bgColor rgb="FFA99BBD"/>
      </patternFill>
    </fill>
    <fill>
      <patternFill patternType="solid">
        <fgColor rgb="FF604A7B"/>
        <bgColor rgb="FF60497A"/>
      </patternFill>
    </fill>
    <fill>
      <patternFill patternType="solid">
        <fgColor rgb="FF953735"/>
        <bgColor rgb="FF963634"/>
      </patternFill>
    </fill>
    <fill>
      <patternFill patternType="solid">
        <fgColor rgb="FF1F497D"/>
        <bgColor rgb="FF003366"/>
      </patternFill>
    </fill>
    <fill>
      <patternFill patternType="solid">
        <fgColor rgb="FF93CDDD"/>
        <bgColor rgb="FF92CDDC"/>
      </patternFill>
    </fill>
    <fill>
      <patternFill patternType="solid">
        <fgColor rgb="FFBFBFBF"/>
        <bgColor rgb="FFC0C0C0"/>
      </patternFill>
    </fill>
    <fill>
      <patternFill patternType="solid">
        <fgColor rgb="FFE46C0A"/>
        <bgColor rgb="FFDC853E"/>
      </patternFill>
    </fill>
    <fill>
      <patternFill patternType="solid">
        <fgColor rgb="FF77933C"/>
        <bgColor rgb="FF8AA64F"/>
      </patternFill>
    </fill>
    <fill>
      <patternFill patternType="solid">
        <fgColor rgb="FF00B0F0"/>
        <bgColor rgb="FF4BACC6"/>
      </patternFill>
    </fill>
    <fill>
      <patternFill patternType="solid">
        <fgColor rgb="FF948A54"/>
        <bgColor rgb="FF878787"/>
      </patternFill>
    </fill>
    <fill>
      <patternFill patternType="solid">
        <fgColor rgb="FFFFC000"/>
        <bgColor rgb="FFFFFF00"/>
      </patternFill>
    </fill>
    <fill>
      <patternFill patternType="solid">
        <fgColor rgb="FFFF0000"/>
        <bgColor rgb="FF800000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43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/>
    <xf numFmtId="0" fontId="1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3" fillId="0" borderId="0" applyNumberFormat="0" applyFill="0" applyBorder="0" applyProtection="0">
      <alignment horizontal="left" vertical="center"/>
    </xf>
    <xf numFmtId="0" fontId="8" fillId="0" borderId="0" applyNumberFormat="0" applyFont="0" applyFill="0" applyBorder="0" applyProtection="0">
      <alignment horizontal="left" vertical="center" indent="5"/>
    </xf>
    <xf numFmtId="0" fontId="11" fillId="0" borderId="1">
      <alignment horizontal="left" vertical="center" wrapText="1" indent="2"/>
    </xf>
    <xf numFmtId="9" fontId="6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6" fillId="0" borderId="0" xfId="1" applyFont="1"/>
    <xf numFmtId="0" fontId="4" fillId="0" borderId="0" xfId="1" applyFont="1"/>
    <xf numFmtId="2" fontId="5" fillId="0" borderId="0" xfId="1" applyNumberFormat="1" applyFont="1"/>
    <xf numFmtId="176" fontId="5" fillId="0" borderId="0" xfId="1" applyNumberFormat="1" applyFont="1"/>
    <xf numFmtId="0" fontId="5" fillId="0" borderId="0" xfId="1" applyFont="1" applyAlignment="1">
      <alignment horizontal="left" indent="3"/>
    </xf>
    <xf numFmtId="0" fontId="5" fillId="0" borderId="0" xfId="1" applyFont="1" applyAlignment="1">
      <alignment horizontal="left" indent="1"/>
    </xf>
    <xf numFmtId="0" fontId="3" fillId="2" borderId="0" xfId="1" applyFont="1" applyFill="1" applyAlignment="1">
      <alignment horizontal="right"/>
    </xf>
    <xf numFmtId="0" fontId="5" fillId="0" borderId="0" xfId="0" applyFont="1" applyAlignment="1">
      <alignment horizontal="left" indent="1"/>
    </xf>
    <xf numFmtId="0" fontId="7" fillId="0" borderId="0" xfId="0" applyFont="1" applyFill="1" applyAlignment="1">
      <alignment horizontal="left" wrapText="1"/>
    </xf>
    <xf numFmtId="176" fontId="9" fillId="0" borderId="0" xfId="0" applyNumberFormat="1" applyFont="1" applyProtection="1">
      <protection locked="0" hidden="1"/>
    </xf>
    <xf numFmtId="176" fontId="9" fillId="0" borderId="0" xfId="0" applyNumberFormat="1" applyFont="1" applyAlignment="1" applyProtection="1">
      <alignment horizontal="left"/>
      <protection locked="0" hidden="1"/>
    </xf>
    <xf numFmtId="0" fontId="5" fillId="3" borderId="0" xfId="1" applyFont="1" applyFill="1"/>
    <xf numFmtId="0" fontId="5" fillId="0" borderId="0" xfId="1" applyFont="1"/>
    <xf numFmtId="0" fontId="5" fillId="4" borderId="0" xfId="1" applyFont="1" applyFill="1"/>
    <xf numFmtId="0" fontId="5" fillId="5" borderId="0" xfId="1" applyFont="1" applyFill="1"/>
    <xf numFmtId="0" fontId="5" fillId="6" borderId="0" xfId="1" applyFont="1" applyFill="1"/>
    <xf numFmtId="0" fontId="5" fillId="7" borderId="0" xfId="1" applyFont="1" applyFill="1"/>
    <xf numFmtId="0" fontId="5" fillId="8" borderId="0" xfId="1" applyFont="1" applyFill="1"/>
    <xf numFmtId="0" fontId="5" fillId="9" borderId="0" xfId="1" applyFont="1" applyFill="1"/>
    <xf numFmtId="0" fontId="5" fillId="10" borderId="0" xfId="1" applyFont="1" applyFill="1"/>
    <xf numFmtId="0" fontId="5" fillId="11" borderId="0" xfId="1" applyFont="1" applyFill="1"/>
    <xf numFmtId="0" fontId="5" fillId="12" borderId="0" xfId="1" applyFont="1" applyFill="1"/>
    <xf numFmtId="0" fontId="5" fillId="13" borderId="0" xfId="1" applyFont="1" applyFill="1"/>
    <xf numFmtId="0" fontId="5" fillId="14" borderId="0" xfId="1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177" fontId="0" fillId="0" borderId="0" xfId="0" applyNumberFormat="1"/>
    <xf numFmtId="0" fontId="9" fillId="2" borderId="0" xfId="1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10" fontId="0" fillId="0" borderId="0" xfId="10" applyNumberFormat="1" applyFont="1" applyAlignment="1"/>
    <xf numFmtId="0" fontId="14" fillId="0" borderId="0" xfId="0" applyFont="1"/>
    <xf numFmtId="2" fontId="0" fillId="0" borderId="0" xfId="0" applyNumberFormat="1"/>
    <xf numFmtId="0" fontId="15" fillId="0" borderId="0" xfId="0" applyFont="1"/>
    <xf numFmtId="179" fontId="0" fillId="0" borderId="0" xfId="0" applyNumberFormat="1"/>
    <xf numFmtId="180" fontId="0" fillId="0" borderId="0" xfId="10" applyNumberFormat="1" applyFont="1" applyAlignment="1"/>
    <xf numFmtId="0" fontId="5" fillId="0" borderId="0" xfId="1" applyFont="1" applyFill="1" applyAlignment="1">
      <alignment horizontal="left" indent="1"/>
    </xf>
    <xf numFmtId="0" fontId="5" fillId="0" borderId="0" xfId="1" applyFont="1" applyFill="1" applyAlignment="1">
      <alignment horizontal="left" indent="3"/>
    </xf>
    <xf numFmtId="178" fontId="0" fillId="0" borderId="0" xfId="2" applyNumberFormat="1" applyFont="1" applyAlignment="1"/>
    <xf numFmtId="0" fontId="16" fillId="0" borderId="0" xfId="0" applyFont="1"/>
    <xf numFmtId="0" fontId="0" fillId="0" borderId="0" xfId="10" applyNumberFormat="1" applyFont="1" applyAlignment="1">
      <alignment horizontal="center"/>
    </xf>
    <xf numFmtId="0" fontId="0" fillId="0" borderId="0" xfId="0" applyFont="1"/>
    <xf numFmtId="176" fontId="5" fillId="0" borderId="0" xfId="0" applyNumberFormat="1" applyFont="1" applyAlignment="1" applyProtection="1">
      <alignment horizontal="left" indent="1"/>
      <protection locked="0" hidden="1"/>
    </xf>
    <xf numFmtId="0" fontId="11" fillId="0" borderId="0" xfId="1" applyFont="1" applyAlignment="1">
      <alignment horizontal="left" indent="1"/>
    </xf>
    <xf numFmtId="0" fontId="17" fillId="0" borderId="0" xfId="0" applyFont="1"/>
    <xf numFmtId="43" fontId="7" fillId="0" borderId="0" xfId="2" applyFont="1" applyAlignment="1">
      <alignment horizontal="right"/>
    </xf>
    <xf numFmtId="43" fontId="0" fillId="0" borderId="0" xfId="2" applyFont="1" applyAlignment="1"/>
    <xf numFmtId="43" fontId="7" fillId="0" borderId="0" xfId="2" applyFont="1" applyAlignment="1"/>
    <xf numFmtId="43" fontId="5" fillId="0" borderId="0" xfId="2" applyFont="1" applyAlignment="1">
      <alignment horizontal="right"/>
    </xf>
    <xf numFmtId="43" fontId="5" fillId="0" borderId="0" xfId="2" applyFont="1" applyFill="1" applyAlignment="1">
      <alignment horizontal="right"/>
    </xf>
    <xf numFmtId="43" fontId="0" fillId="0" borderId="0" xfId="2" applyFont="1" applyAlignment="1">
      <alignment vertical="center"/>
    </xf>
    <xf numFmtId="0" fontId="7" fillId="0" borderId="0" xfId="0" applyFont="1" applyFill="1"/>
    <xf numFmtId="43" fontId="7" fillId="0" borderId="0" xfId="2" applyFont="1" applyFill="1" applyAlignment="1">
      <alignment horizontal="right"/>
    </xf>
    <xf numFmtId="43" fontId="7" fillId="0" borderId="0" xfId="2" applyFont="1" applyFill="1" applyAlignment="1"/>
    <xf numFmtId="43" fontId="8" fillId="0" borderId="0" xfId="2" applyFont="1" applyFill="1" applyAlignment="1"/>
  </cellXfs>
  <cellStyles count="11">
    <cellStyle name="5x indented GHG Textfiels" xfId="8"/>
    <cellStyle name="CustomizationCells" xfId="9"/>
    <cellStyle name="Normal GHG Textfiels Bold" xfId="7"/>
    <cellStyle name="Обычный_CRF2002 (1)" xfId="4"/>
    <cellStyle name="一般" xfId="0" builtinId="0"/>
    <cellStyle name="一般 2" xfId="3"/>
    <cellStyle name="一般 2 2" xfId="5"/>
    <cellStyle name="千分位" xfId="2" builtinId="3"/>
    <cellStyle name="千分位 2" xfId="6"/>
    <cellStyle name="百分比" xfId="10" builtinId="5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8AA64F"/>
      <rgbColor rgb="FF000080"/>
      <rgbColor rgb="FF77933C"/>
      <rgbColor rgb="FFBE4B48"/>
      <rgbColor rgb="FF4299B0"/>
      <rgbColor rgb="FFC0C0C0"/>
      <rgbColor rgb="FF808080"/>
      <rgbColor rgb="FF9999FF"/>
      <rgbColor rgb="FF953735"/>
      <rgbColor rgb="FFA6A6A6"/>
      <rgbColor rgb="FF92CDDC"/>
      <rgbColor rgb="FF8064A2"/>
      <rgbColor rgb="FFDC853E"/>
      <rgbColor rgb="FF4672A8"/>
      <rgbColor rgb="FFBFBFBF"/>
      <rgbColor rgb="FF000080"/>
      <rgbColor rgb="FFFF00FF"/>
      <rgbColor rgb="FFFFFF00"/>
      <rgbColor rgb="FF00FFFF"/>
      <rgbColor rgb="FFC0504D"/>
      <rgbColor rgb="FF800000"/>
      <rgbColor rgb="FF4F81BD"/>
      <rgbColor rgb="FF0000FF"/>
      <rgbColor rgb="FF00B0F0"/>
      <rgbColor rgb="FF93A9CE"/>
      <rgbColor rgb="FFCCFFCC"/>
      <rgbColor rgb="FF9BBB59"/>
      <rgbColor rgb="FF93CDDD"/>
      <rgbColor rgb="FFD09493"/>
      <rgbColor rgb="FFA99BBD"/>
      <rgbColor rgb="FFB8CD97"/>
      <rgbColor rgb="FF4A7EBB"/>
      <rgbColor rgb="FF4BACC6"/>
      <rgbColor rgb="FF98B855"/>
      <rgbColor rgb="FFFFC000"/>
      <rgbColor rgb="FF948A54"/>
      <rgbColor rgb="FFE46C0A"/>
      <rgbColor rgb="FF725990"/>
      <rgbColor rgb="FF878787"/>
      <rgbColor rgb="FF003366"/>
      <rgbColor rgb="FF339966"/>
      <rgbColor rgb="FF003300"/>
      <rgbColor rgb="FF604A7B"/>
      <rgbColor rgb="FFAB4744"/>
      <rgbColor rgb="FF963634"/>
      <rgbColor rgb="FF1F497D"/>
      <rgbColor rgb="FF60497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6F74"/>
      <color rgb="FF055B5F"/>
      <color rgb="FF08888E"/>
      <color rgb="FF04455C"/>
      <color rgb="FF006600"/>
      <color rgb="FF339966"/>
      <color rgb="FF9A57CD"/>
      <color rgb="FF4E1D69"/>
      <color rgb="FFAA72D4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ger-kyoutu\&#20849;&#36890;\Documents%20and%20Settings\AIZAWA\My%20Documents\Inventory\JNGI_2005\JNGI2005_CRF_050524\CRF-2003-v01-JPN-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980020\&#26700;&#38754;\&#26032;&#36039;&#26009;&#22846;%20(4)\&#36890;&#35338;&#31532;&#20108;&#31456;\2001&#24180;&#24230;&#29256;\CRF1990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980020\&#26700;&#38754;\&#26032;&#36039;&#26009;&#22846;%20(4)\&#36890;&#35338;&#31532;&#20108;&#31456;\2001&#24180;&#24230;&#29256;\Summary1-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(1990)"/>
      <sheetName val="Table8(a)s2(1990)"/>
      <sheetName val="Table8(a)s1(1991)"/>
      <sheetName val="Table8(a)s2(1991)"/>
      <sheetName val="Table8(a)s1(1992)"/>
      <sheetName val="Table8(a)s2(1992)"/>
      <sheetName val="Table8(a)s1(1993)"/>
      <sheetName val="Table8(a)s2(1993)"/>
      <sheetName val="Table8(a)s1(1994)"/>
      <sheetName val="Table8(a)s2(1994)"/>
      <sheetName val="Table8(a)s1(1995)"/>
      <sheetName val="Table8(a)s2(1995)"/>
      <sheetName val="Table8(a)s1(1996)"/>
      <sheetName val="Table8(a)s2(1996)"/>
      <sheetName val="Table8(a)s1(1997)"/>
      <sheetName val="Table8(a)s2(1997)"/>
      <sheetName val="Table8(a)s1(1998)"/>
      <sheetName val="Table8(a)s2(1998)"/>
      <sheetName val="Table8(a)s1(1999)"/>
      <sheetName val="Table8(a)s2(1999)"/>
      <sheetName val="Table8(a)s1(2000)"/>
      <sheetName val="Table8(a)s2(2000)"/>
      <sheetName val="Table8(a)s1(2001)"/>
      <sheetName val="Table8(a)s2(2001)"/>
      <sheetName val="Table8(a)s1(2002)"/>
      <sheetName val="Table8(a)s2(2002)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 refreshError="1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5"/>
  <sheetViews>
    <sheetView tabSelected="1" zoomScaleNormal="100" zoomScaleSheetLayoutView="100" workbookViewId="0">
      <pane xSplit="1" topLeftCell="B1" activePane="topRight" state="frozen"/>
      <selection pane="topRight" activeCell="L26" sqref="L26"/>
    </sheetView>
  </sheetViews>
  <sheetFormatPr defaultColWidth="9.140625" defaultRowHeight="12.75"/>
  <cols>
    <col min="1" max="1" width="49.7109375" style="1" bestFit="1" customWidth="1"/>
    <col min="2" max="2" width="13.42578125" style="1" customWidth="1"/>
    <col min="3" max="30" width="13.42578125" customWidth="1"/>
    <col min="31" max="33" width="13.42578125" style="1" customWidth="1"/>
  </cols>
  <sheetData>
    <row r="1" spans="1:33" ht="26.25" customHeight="1">
      <c r="A1" s="2" t="s">
        <v>97</v>
      </c>
      <c r="B1" s="11" t="s">
        <v>63</v>
      </c>
      <c r="C1" s="11" t="s">
        <v>64</v>
      </c>
      <c r="D1" s="11" t="s">
        <v>65</v>
      </c>
      <c r="E1" s="11" t="s">
        <v>66</v>
      </c>
      <c r="F1" s="11" t="s">
        <v>67</v>
      </c>
      <c r="G1" s="11" t="s">
        <v>68</v>
      </c>
      <c r="H1" s="11" t="s">
        <v>69</v>
      </c>
      <c r="I1" s="11" t="s">
        <v>70</v>
      </c>
      <c r="J1" s="11" t="s">
        <v>71</v>
      </c>
      <c r="K1" s="11" t="s">
        <v>72</v>
      </c>
      <c r="L1" s="11" t="s">
        <v>73</v>
      </c>
      <c r="M1" s="11" t="s">
        <v>74</v>
      </c>
      <c r="N1" s="11" t="s">
        <v>75</v>
      </c>
      <c r="O1" s="11" t="s">
        <v>76</v>
      </c>
      <c r="P1" s="11" t="s">
        <v>77</v>
      </c>
      <c r="Q1" s="11" t="s">
        <v>78</v>
      </c>
      <c r="R1" s="11" t="s">
        <v>79</v>
      </c>
      <c r="S1" s="11" t="s">
        <v>80</v>
      </c>
      <c r="T1" s="11" t="s">
        <v>81</v>
      </c>
      <c r="U1" s="11" t="s">
        <v>82</v>
      </c>
      <c r="V1" s="11" t="s">
        <v>83</v>
      </c>
      <c r="W1" s="11" t="s">
        <v>84</v>
      </c>
      <c r="X1" s="11" t="s">
        <v>85</v>
      </c>
      <c r="Y1" s="11" t="s">
        <v>86</v>
      </c>
      <c r="Z1" s="11" t="s">
        <v>87</v>
      </c>
      <c r="AA1" s="11" t="s">
        <v>88</v>
      </c>
      <c r="AB1" s="11" t="s">
        <v>89</v>
      </c>
      <c r="AC1" s="11" t="s">
        <v>90</v>
      </c>
      <c r="AD1" s="11" t="s">
        <v>91</v>
      </c>
      <c r="AE1" s="11">
        <v>2018</v>
      </c>
      <c r="AF1" s="11">
        <v>2019</v>
      </c>
      <c r="AG1" s="11">
        <v>2020</v>
      </c>
    </row>
    <row r="2" spans="1:33" ht="12.75" customHeight="1">
      <c r="A2" s="30" t="s">
        <v>98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</row>
    <row r="3" spans="1:33" ht="13.5" customHeight="1">
      <c r="A3" s="12" t="s">
        <v>99</v>
      </c>
      <c r="B3" s="53">
        <v>266460.32281669998</v>
      </c>
      <c r="C3" s="51">
        <v>124183.76704950001</v>
      </c>
      <c r="D3" s="51">
        <v>133604.21860329999</v>
      </c>
      <c r="E3" s="51">
        <v>142187.7176533</v>
      </c>
      <c r="F3" s="51">
        <v>153807.57149669999</v>
      </c>
      <c r="G3" s="51">
        <v>161174.1208867</v>
      </c>
      <c r="H3" s="51">
        <v>168887.31323999999</v>
      </c>
      <c r="I3" s="51">
        <v>176792.96557669999</v>
      </c>
      <c r="J3" s="51">
        <v>190556.9145746</v>
      </c>
      <c r="K3" s="51">
        <v>200172.07488999999</v>
      </c>
      <c r="L3" s="51">
        <v>207808.75255999999</v>
      </c>
      <c r="M3" s="51">
        <v>226899.20262669999</v>
      </c>
      <c r="N3" s="51">
        <v>229776.96482779999</v>
      </c>
      <c r="O3" s="51">
        <v>237326.73905929999</v>
      </c>
      <c r="P3" s="51">
        <v>248248.15197979999</v>
      </c>
      <c r="Q3" s="51">
        <v>257883.27430329999</v>
      </c>
      <c r="R3" s="51">
        <v>266460.32281669998</v>
      </c>
      <c r="S3" s="51">
        <v>276159.31929999997</v>
      </c>
      <c r="T3" s="51">
        <v>279800.13676329999</v>
      </c>
      <c r="U3" s="51">
        <v>266594.31050000002</v>
      </c>
      <c r="V3" s="51">
        <v>252505.83541</v>
      </c>
      <c r="W3" s="51">
        <v>270148.44237329997</v>
      </c>
      <c r="X3" s="51">
        <v>276282.19324669999</v>
      </c>
      <c r="Y3" s="51">
        <v>272738.11342000001</v>
      </c>
      <c r="Z3" s="51">
        <v>273873.14591670001</v>
      </c>
      <c r="AA3" s="51">
        <v>276370.66336000001</v>
      </c>
      <c r="AB3" s="51">
        <v>275866.97757729999</v>
      </c>
      <c r="AC3" s="51">
        <v>279731.25887820002</v>
      </c>
      <c r="AD3" s="51">
        <v>285246.8974742</v>
      </c>
      <c r="AE3" s="51">
        <v>283415.7609311</v>
      </c>
      <c r="AF3" s="51">
        <v>273954.21694820002</v>
      </c>
      <c r="AG3" s="51">
        <v>271702.18595539988</v>
      </c>
    </row>
    <row r="4" spans="1:33" ht="13.5" customHeight="1">
      <c r="A4" s="12" t="s">
        <v>100</v>
      </c>
      <c r="B4" s="53">
        <v>-22289.84</v>
      </c>
      <c r="C4" s="51">
        <v>-23385.93</v>
      </c>
      <c r="D4" s="51">
        <v>-21490.23</v>
      </c>
      <c r="E4" s="51">
        <v>-23543.83</v>
      </c>
      <c r="F4" s="51">
        <v>-23546.2</v>
      </c>
      <c r="G4" s="51">
        <v>-23458.89</v>
      </c>
      <c r="H4" s="51">
        <v>-23339.8</v>
      </c>
      <c r="I4" s="51">
        <v>-22850.98</v>
      </c>
      <c r="J4" s="51">
        <v>-23060.02</v>
      </c>
      <c r="K4" s="51">
        <v>-22886.52</v>
      </c>
      <c r="L4" s="51">
        <v>-22763.69</v>
      </c>
      <c r="M4" s="51">
        <v>-22716.74</v>
      </c>
      <c r="N4" s="51">
        <v>-21849.53</v>
      </c>
      <c r="O4" s="51">
        <v>-22707.41</v>
      </c>
      <c r="P4" s="51">
        <v>-22624.3</v>
      </c>
      <c r="Q4" s="51">
        <v>-22541.69</v>
      </c>
      <c r="R4" s="51">
        <v>-22289.84</v>
      </c>
      <c r="S4" s="51">
        <v>-22259.29</v>
      </c>
      <c r="T4" s="51">
        <v>-22073.81</v>
      </c>
      <c r="U4" s="51">
        <v>-22081.73</v>
      </c>
      <c r="V4" s="51">
        <v>-19387.91</v>
      </c>
      <c r="W4" s="51">
        <v>-21889.02</v>
      </c>
      <c r="X4" s="51">
        <v>-21946.82</v>
      </c>
      <c r="Y4" s="51">
        <v>-21959.64</v>
      </c>
      <c r="Z4" s="51">
        <v>-21973.919999999998</v>
      </c>
      <c r="AA4" s="51">
        <v>-21885.65</v>
      </c>
      <c r="AB4" s="51">
        <v>-21900.37</v>
      </c>
      <c r="AC4" s="51">
        <v>-21925.89</v>
      </c>
      <c r="AD4" s="51">
        <v>-21961.27</v>
      </c>
      <c r="AE4" s="51">
        <v>-21983.52</v>
      </c>
      <c r="AF4" s="51">
        <v>-21916.84</v>
      </c>
      <c r="AG4" s="51">
        <v>-21905.01</v>
      </c>
    </row>
    <row r="5" spans="1:33" ht="13.5" customHeight="1">
      <c r="A5" s="12" t="s">
        <v>101</v>
      </c>
      <c r="B5" s="53">
        <v>244170.48281669998</v>
      </c>
      <c r="C5" s="51">
        <v>100797.8370495</v>
      </c>
      <c r="D5" s="51">
        <v>112113.98860329999</v>
      </c>
      <c r="E5" s="51">
        <v>118643.8876533</v>
      </c>
      <c r="F5" s="51">
        <v>130261.3714967</v>
      </c>
      <c r="G5" s="51">
        <v>137715.23088669998</v>
      </c>
      <c r="H5" s="51">
        <v>145547.51324</v>
      </c>
      <c r="I5" s="51">
        <v>153941.98557669998</v>
      </c>
      <c r="J5" s="51">
        <v>167496.89457460001</v>
      </c>
      <c r="K5" s="51">
        <v>177285.55489</v>
      </c>
      <c r="L5" s="51">
        <v>185045.06255999999</v>
      </c>
      <c r="M5" s="51">
        <v>204182.4626267</v>
      </c>
      <c r="N5" s="51">
        <v>207927.4348278</v>
      </c>
      <c r="O5" s="51">
        <v>214619.32905929998</v>
      </c>
      <c r="P5" s="51">
        <v>225623.85197980001</v>
      </c>
      <c r="Q5" s="51">
        <v>235341.58430329998</v>
      </c>
      <c r="R5" s="51">
        <v>244170.48281669998</v>
      </c>
      <c r="S5" s="51">
        <v>253900.02929999997</v>
      </c>
      <c r="T5" s="51">
        <v>257726.32676329999</v>
      </c>
      <c r="U5" s="51">
        <v>244512.58050000001</v>
      </c>
      <c r="V5" s="51">
        <v>233117.92541</v>
      </c>
      <c r="W5" s="51">
        <v>248259.42237329998</v>
      </c>
      <c r="X5" s="51">
        <v>254335.37324669998</v>
      </c>
      <c r="Y5" s="51">
        <v>250778.47341999999</v>
      </c>
      <c r="Z5" s="51">
        <v>251899.22591670003</v>
      </c>
      <c r="AA5" s="51">
        <v>254485.01336000001</v>
      </c>
      <c r="AB5" s="51">
        <v>253966.60757729999</v>
      </c>
      <c r="AC5" s="51">
        <v>257805.36887820001</v>
      </c>
      <c r="AD5" s="51">
        <v>263285.62747419998</v>
      </c>
      <c r="AE5" s="51">
        <v>261432.24093110001</v>
      </c>
      <c r="AF5" s="51">
        <v>252037.37694820002</v>
      </c>
      <c r="AG5" s="51">
        <v>249797.17595539987</v>
      </c>
    </row>
    <row r="6" spans="1:33" ht="12.75" customHeight="1">
      <c r="A6" s="12" t="s">
        <v>0</v>
      </c>
      <c r="B6" s="53">
        <v>290552.03626269993</v>
      </c>
      <c r="C6" s="51">
        <v>137881.2553244</v>
      </c>
      <c r="D6" s="51">
        <v>147896.27932269999</v>
      </c>
      <c r="E6" s="51">
        <v>156417.75839230002</v>
      </c>
      <c r="F6" s="51">
        <v>169269.5369409</v>
      </c>
      <c r="G6" s="51">
        <v>177540.73106590001</v>
      </c>
      <c r="H6" s="51">
        <v>186036.14895850001</v>
      </c>
      <c r="I6" s="51">
        <v>194922.48034269997</v>
      </c>
      <c r="J6" s="51">
        <v>208411.72707320002</v>
      </c>
      <c r="K6" s="51">
        <v>218457.26632899998</v>
      </c>
      <c r="L6" s="51">
        <v>226009.18941959998</v>
      </c>
      <c r="M6" s="51">
        <v>245802.9185311</v>
      </c>
      <c r="N6" s="51">
        <v>251986.7164071</v>
      </c>
      <c r="O6" s="51">
        <v>263154.84973959997</v>
      </c>
      <c r="P6" s="51">
        <v>274420.3567303</v>
      </c>
      <c r="Q6" s="51">
        <v>284688.18112800003</v>
      </c>
      <c r="R6" s="51">
        <v>290552.03626269993</v>
      </c>
      <c r="S6" s="51">
        <v>299070.24629719992</v>
      </c>
      <c r="T6" s="51">
        <v>301665.00679429999</v>
      </c>
      <c r="U6" s="51">
        <v>284984.2720078</v>
      </c>
      <c r="V6" s="51">
        <v>269778.93923689995</v>
      </c>
      <c r="W6" s="51">
        <v>286961.71673859993</v>
      </c>
      <c r="X6" s="51">
        <v>292606.99123809999</v>
      </c>
      <c r="Y6" s="51">
        <v>287756.53439300001</v>
      </c>
      <c r="Z6" s="51">
        <v>289197.38881960005</v>
      </c>
      <c r="AA6" s="51">
        <v>291300.69218369998</v>
      </c>
      <c r="AB6" s="51">
        <v>290116.66358389996</v>
      </c>
      <c r="AC6" s="51">
        <v>293913.59393610002</v>
      </c>
      <c r="AD6" s="51">
        <v>299459.96967849997</v>
      </c>
      <c r="AE6" s="51">
        <v>297743.25723330001</v>
      </c>
      <c r="AF6" s="51">
        <v>287489.37890780001</v>
      </c>
      <c r="AG6" s="51">
        <v>285131.13842699985</v>
      </c>
    </row>
    <row r="7" spans="1:33" ht="12.75" customHeight="1">
      <c r="A7" s="12" t="s">
        <v>1</v>
      </c>
      <c r="B7" s="53">
        <v>-22289.84</v>
      </c>
      <c r="C7" s="51">
        <v>-23385.93</v>
      </c>
      <c r="D7" s="51">
        <v>-21490.23</v>
      </c>
      <c r="E7" s="51">
        <v>-23543.83</v>
      </c>
      <c r="F7" s="51">
        <v>-23546.2</v>
      </c>
      <c r="G7" s="51">
        <v>-23458.89</v>
      </c>
      <c r="H7" s="51">
        <v>-23339.8</v>
      </c>
      <c r="I7" s="51">
        <v>-22850.98</v>
      </c>
      <c r="J7" s="51">
        <v>-23060.02</v>
      </c>
      <c r="K7" s="51">
        <v>-22886.52</v>
      </c>
      <c r="L7" s="51">
        <v>-22763.69</v>
      </c>
      <c r="M7" s="51">
        <v>-22716.74</v>
      </c>
      <c r="N7" s="51">
        <v>-21849.53</v>
      </c>
      <c r="O7" s="51">
        <v>-22707.41</v>
      </c>
      <c r="P7" s="51">
        <v>-22624.3</v>
      </c>
      <c r="Q7" s="51">
        <v>-22541.69</v>
      </c>
      <c r="R7" s="51">
        <v>-22289.84</v>
      </c>
      <c r="S7" s="51">
        <v>-22259.29</v>
      </c>
      <c r="T7" s="51">
        <v>-22073.81</v>
      </c>
      <c r="U7" s="51">
        <v>-22081.73</v>
      </c>
      <c r="V7" s="51">
        <v>-19387.91</v>
      </c>
      <c r="W7" s="51">
        <v>-21889.02</v>
      </c>
      <c r="X7" s="51">
        <v>-21946.82</v>
      </c>
      <c r="Y7" s="51">
        <v>-21959.64</v>
      </c>
      <c r="Z7" s="51">
        <v>-21973.919999999998</v>
      </c>
      <c r="AA7" s="51">
        <v>-21885.65</v>
      </c>
      <c r="AB7" s="51">
        <v>-21900.37</v>
      </c>
      <c r="AC7" s="51">
        <v>-21925.89</v>
      </c>
      <c r="AD7" s="51">
        <v>-21961.27</v>
      </c>
      <c r="AE7" s="51">
        <v>-21983.52</v>
      </c>
      <c r="AF7" s="51">
        <v>-21916.84</v>
      </c>
      <c r="AG7" s="51">
        <v>-21905.01</v>
      </c>
    </row>
    <row r="8" spans="1:33" ht="12.75" customHeight="1">
      <c r="A8" s="12" t="s">
        <v>2</v>
      </c>
      <c r="B8" s="53">
        <v>268262.19626269996</v>
      </c>
      <c r="C8" s="51">
        <v>114495.32532439999</v>
      </c>
      <c r="D8" s="51">
        <v>126406.04932269998</v>
      </c>
      <c r="E8" s="51">
        <v>132873.9283923</v>
      </c>
      <c r="F8" s="51">
        <v>145723.33694090002</v>
      </c>
      <c r="G8" s="51">
        <v>154081.84106589999</v>
      </c>
      <c r="H8" s="51">
        <v>162696.34895850002</v>
      </c>
      <c r="I8" s="51">
        <v>172071.50034269999</v>
      </c>
      <c r="J8" s="51">
        <v>185351.7070732</v>
      </c>
      <c r="K8" s="51">
        <v>195570.74632899999</v>
      </c>
      <c r="L8" s="51">
        <v>203245.49941959998</v>
      </c>
      <c r="M8" s="51">
        <v>223086.17853110001</v>
      </c>
      <c r="N8" s="51">
        <v>230137.1864071</v>
      </c>
      <c r="O8" s="51">
        <v>240447.4397396</v>
      </c>
      <c r="P8" s="51">
        <v>251796.05673030001</v>
      </c>
      <c r="Q8" s="51">
        <v>262146.49112799997</v>
      </c>
      <c r="R8" s="51">
        <v>268262.19626269996</v>
      </c>
      <c r="S8" s="51">
        <v>276810.95629719994</v>
      </c>
      <c r="T8" s="51">
        <v>279591.19679429999</v>
      </c>
      <c r="U8" s="51">
        <v>262902.54200780002</v>
      </c>
      <c r="V8" s="51">
        <v>250391.02923690001</v>
      </c>
      <c r="W8" s="51">
        <v>265072.69673859997</v>
      </c>
      <c r="X8" s="51">
        <v>270660.17123809998</v>
      </c>
      <c r="Y8" s="51">
        <v>265796.894393</v>
      </c>
      <c r="Z8" s="51">
        <v>267223.46881960001</v>
      </c>
      <c r="AA8" s="51">
        <v>269415.04218370002</v>
      </c>
      <c r="AB8" s="51">
        <v>268216.29358389997</v>
      </c>
      <c r="AC8" s="51">
        <v>271987.70393610001</v>
      </c>
      <c r="AD8" s="51">
        <v>277498.69967849995</v>
      </c>
      <c r="AE8" s="51">
        <v>275759.73723329999</v>
      </c>
      <c r="AF8" s="51">
        <v>265572.53890780004</v>
      </c>
      <c r="AG8" s="51">
        <v>263226.1284269999</v>
      </c>
    </row>
    <row r="9" spans="1:33" ht="13.5" customHeight="1">
      <c r="A9" s="12" t="s">
        <v>102</v>
      </c>
      <c r="B9" s="53">
        <v>0</v>
      </c>
      <c r="C9" s="53">
        <v>0</v>
      </c>
      <c r="D9" s="53">
        <v>0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53">
        <v>0</v>
      </c>
      <c r="S9" s="53">
        <v>0</v>
      </c>
      <c r="T9" s="53">
        <v>0</v>
      </c>
      <c r="U9" s="53">
        <v>0</v>
      </c>
      <c r="V9" s="53">
        <v>0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53">
        <v>1</v>
      </c>
      <c r="AG9" s="53">
        <v>2</v>
      </c>
    </row>
    <row r="10" spans="1:33" s="29" customFormat="1" ht="12.75" customHeight="1">
      <c r="A10" s="12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5"/>
      <c r="AG10" s="55"/>
    </row>
    <row r="11" spans="1:33" s="29" customFormat="1" ht="12.75" customHeight="1">
      <c r="A11" s="30" t="s">
        <v>103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5"/>
      <c r="AG11" s="55"/>
    </row>
    <row r="12" spans="1:33" ht="12.75" customHeight="1">
      <c r="A12" s="10" t="s">
        <v>113</v>
      </c>
      <c r="B12" s="53">
        <v>249855.49495999998</v>
      </c>
      <c r="C12" s="53">
        <v>110531.61284070001</v>
      </c>
      <c r="D12" s="53">
        <v>119527.18046</v>
      </c>
      <c r="E12" s="53">
        <v>127207.84536000001</v>
      </c>
      <c r="F12" s="53">
        <v>136420.50162</v>
      </c>
      <c r="G12" s="53">
        <v>144371.25513000001</v>
      </c>
      <c r="H12" s="53">
        <v>152121.20952</v>
      </c>
      <c r="I12" s="53">
        <v>159923.31939000002</v>
      </c>
      <c r="J12" s="53">
        <v>172214.79715999999</v>
      </c>
      <c r="K12" s="53">
        <v>182970.46252</v>
      </c>
      <c r="L12" s="53">
        <v>191974.81287999998</v>
      </c>
      <c r="M12" s="53">
        <v>210746.89136000001</v>
      </c>
      <c r="N12" s="53">
        <v>214604.08892000001</v>
      </c>
      <c r="O12" s="53">
        <v>222262.11463</v>
      </c>
      <c r="P12" s="53">
        <v>232422.77122</v>
      </c>
      <c r="Q12" s="53">
        <v>241817.61026999998</v>
      </c>
      <c r="R12" s="53">
        <v>249855.49495999998</v>
      </c>
      <c r="S12" s="53">
        <v>257255.40119</v>
      </c>
      <c r="T12" s="53">
        <v>261137.84567999997</v>
      </c>
      <c r="U12" s="53">
        <v>249379.8217</v>
      </c>
      <c r="V12" s="53">
        <v>237675.50168999998</v>
      </c>
      <c r="W12" s="53">
        <v>253587.53073999999</v>
      </c>
      <c r="X12" s="53">
        <v>259017.80697000001</v>
      </c>
      <c r="Y12" s="53">
        <v>255075.40358000001</v>
      </c>
      <c r="Z12" s="53">
        <v>255986.85396999997</v>
      </c>
      <c r="AA12" s="53">
        <v>260412.99713999999</v>
      </c>
      <c r="AB12" s="53">
        <v>260428.05904000002</v>
      </c>
      <c r="AC12" s="53">
        <v>264976.67757</v>
      </c>
      <c r="AD12" s="53">
        <v>271475.43996000005</v>
      </c>
      <c r="AE12" s="53">
        <v>269185.37354</v>
      </c>
      <c r="AF12" s="53">
        <v>260763.72974000001</v>
      </c>
      <c r="AG12" s="53">
        <v>259384.77988999998</v>
      </c>
    </row>
    <row r="13" spans="1:33" ht="12.75" customHeight="1">
      <c r="A13" s="9" t="s">
        <v>4</v>
      </c>
      <c r="B13" s="53">
        <v>157018.53440999999</v>
      </c>
      <c r="C13" s="51">
        <v>49287.3894526</v>
      </c>
      <c r="D13" s="51">
        <v>55311.814429999999</v>
      </c>
      <c r="E13" s="51">
        <v>58740.088060000002</v>
      </c>
      <c r="F13" s="51">
        <v>66201.011729999998</v>
      </c>
      <c r="G13" s="51">
        <v>71028.963619999995</v>
      </c>
      <c r="H13" s="51">
        <v>76680.714999999997</v>
      </c>
      <c r="I13" s="51">
        <v>81566.241890000005</v>
      </c>
      <c r="J13" s="51">
        <v>91752.45074</v>
      </c>
      <c r="K13" s="51">
        <v>100796.15127</v>
      </c>
      <c r="L13" s="51">
        <v>106201.72205</v>
      </c>
      <c r="M13" s="51">
        <v>121636.12411999999</v>
      </c>
      <c r="N13" s="51">
        <v>126669.98609000001</v>
      </c>
      <c r="O13" s="51">
        <v>131012.28449999999</v>
      </c>
      <c r="P13" s="51">
        <v>142345.19464</v>
      </c>
      <c r="Q13" s="51">
        <v>149313.36025999999</v>
      </c>
      <c r="R13" s="51">
        <v>157018.53440999999</v>
      </c>
      <c r="S13" s="51">
        <v>164314.52565</v>
      </c>
      <c r="T13" s="51">
        <v>170858.58290000001</v>
      </c>
      <c r="U13" s="51">
        <v>165135.79138000001</v>
      </c>
      <c r="V13" s="51">
        <v>155840.86324999999</v>
      </c>
      <c r="W13" s="51">
        <v>166210.6011</v>
      </c>
      <c r="X13" s="51">
        <v>170577.94521999999</v>
      </c>
      <c r="Y13" s="51">
        <v>169022.29487000001</v>
      </c>
      <c r="Z13" s="51">
        <v>168951.46805</v>
      </c>
      <c r="AA13" s="51">
        <v>175867.19383</v>
      </c>
      <c r="AB13" s="51">
        <v>175874.67683000001</v>
      </c>
      <c r="AC13" s="51">
        <v>179254.94615</v>
      </c>
      <c r="AD13" s="51">
        <v>187849.91482000001</v>
      </c>
      <c r="AE13" s="51">
        <v>189937.98970999999</v>
      </c>
      <c r="AF13" s="51">
        <v>182029.53800999999</v>
      </c>
      <c r="AG13" s="51">
        <v>181348.72138999999</v>
      </c>
    </row>
    <row r="14" spans="1:33" ht="12.75" customHeight="1">
      <c r="A14" s="9" t="s">
        <v>5</v>
      </c>
      <c r="B14" s="53">
        <v>42886.495929999997</v>
      </c>
      <c r="C14" s="51">
        <v>30259.430386200002</v>
      </c>
      <c r="D14" s="51">
        <v>32105.808379999999</v>
      </c>
      <c r="E14" s="51">
        <v>33541.373140000003</v>
      </c>
      <c r="F14" s="51">
        <v>33769.502119999997</v>
      </c>
      <c r="G14" s="51">
        <v>34746.887759999998</v>
      </c>
      <c r="H14" s="51">
        <v>35928.570540000001</v>
      </c>
      <c r="I14" s="51">
        <v>36956.23861</v>
      </c>
      <c r="J14" s="51">
        <v>39256.595509999999</v>
      </c>
      <c r="K14" s="51">
        <v>39495.898029999997</v>
      </c>
      <c r="L14" s="51">
        <v>41500.224340000001</v>
      </c>
      <c r="M14" s="51">
        <v>44052.88134</v>
      </c>
      <c r="N14" s="51">
        <v>42599.751490000002</v>
      </c>
      <c r="O14" s="51">
        <v>44704.206919999997</v>
      </c>
      <c r="P14" s="51">
        <v>42772.721089999999</v>
      </c>
      <c r="Q14" s="51">
        <v>43379.545010000002</v>
      </c>
      <c r="R14" s="51">
        <v>42886.495929999997</v>
      </c>
      <c r="S14" s="51">
        <v>44216.879849999998</v>
      </c>
      <c r="T14" s="51">
        <v>43513.589670000001</v>
      </c>
      <c r="U14" s="51">
        <v>39304.753620000003</v>
      </c>
      <c r="V14" s="51">
        <v>36888.708590000002</v>
      </c>
      <c r="W14" s="51">
        <v>41568.841560000001</v>
      </c>
      <c r="X14" s="51">
        <v>42520.073340000003</v>
      </c>
      <c r="Y14" s="51">
        <v>41195.079259999999</v>
      </c>
      <c r="Z14" s="51">
        <v>42236.256110000002</v>
      </c>
      <c r="AA14" s="51">
        <v>39160.904210000001</v>
      </c>
      <c r="AB14" s="51">
        <v>38279.328410000002</v>
      </c>
      <c r="AC14" s="51">
        <v>38501.364629999996</v>
      </c>
      <c r="AD14" s="51">
        <v>36933.264969999997</v>
      </c>
      <c r="AE14" s="51">
        <v>33641.027629999997</v>
      </c>
      <c r="AF14" s="51">
        <v>32885.25144</v>
      </c>
      <c r="AG14" s="51">
        <v>31770.13092</v>
      </c>
    </row>
    <row r="15" spans="1:33" ht="12.75" customHeight="1">
      <c r="A15" s="9" t="s">
        <v>6</v>
      </c>
      <c r="B15" s="53">
        <v>37675.553899999999</v>
      </c>
      <c r="C15" s="51">
        <v>20088.758720500002</v>
      </c>
      <c r="D15" s="51">
        <v>21360.754840000001</v>
      </c>
      <c r="E15" s="51">
        <v>24572.576779999999</v>
      </c>
      <c r="F15" s="51">
        <v>26687.135569999999</v>
      </c>
      <c r="G15" s="51">
        <v>28157.516869999999</v>
      </c>
      <c r="H15" s="51">
        <v>29467.809079999999</v>
      </c>
      <c r="I15" s="51">
        <v>30468.64775</v>
      </c>
      <c r="J15" s="51">
        <v>31219.032029999998</v>
      </c>
      <c r="K15" s="51">
        <v>32557.147420000001</v>
      </c>
      <c r="L15" s="51">
        <v>33507.23429</v>
      </c>
      <c r="M15" s="51">
        <v>33952.880129999998</v>
      </c>
      <c r="N15" s="51">
        <v>33993.235699999997</v>
      </c>
      <c r="O15" s="51">
        <v>35315.819100000001</v>
      </c>
      <c r="P15" s="51">
        <v>35290.264909999998</v>
      </c>
      <c r="Q15" s="51">
        <v>36667.396249999998</v>
      </c>
      <c r="R15" s="51">
        <v>37675.553899999999</v>
      </c>
      <c r="S15" s="51">
        <v>37595.610529999998</v>
      </c>
      <c r="T15" s="51">
        <v>36216.469129999998</v>
      </c>
      <c r="U15" s="51">
        <v>33969.014320000002</v>
      </c>
      <c r="V15" s="51">
        <v>34301.809759999996</v>
      </c>
      <c r="W15" s="51">
        <v>35433.737639999999</v>
      </c>
      <c r="X15" s="51">
        <v>35898.74325</v>
      </c>
      <c r="Y15" s="51">
        <v>35061.592790000002</v>
      </c>
      <c r="Z15" s="51">
        <v>34986.215020000003</v>
      </c>
      <c r="AA15" s="51">
        <v>35451.825700000001</v>
      </c>
      <c r="AB15" s="51">
        <v>36310.620990000003</v>
      </c>
      <c r="AC15" s="51">
        <v>37411.409939999998</v>
      </c>
      <c r="AD15" s="51">
        <v>37017.380989999998</v>
      </c>
      <c r="AE15" s="51">
        <v>36002.702239999999</v>
      </c>
      <c r="AF15" s="51">
        <v>36237.90367</v>
      </c>
      <c r="AG15" s="51">
        <v>36529.899409999998</v>
      </c>
    </row>
    <row r="16" spans="1:33" ht="12.75" customHeight="1">
      <c r="A16" s="9" t="s">
        <v>7</v>
      </c>
      <c r="B16" s="53">
        <v>12138.265799999999</v>
      </c>
      <c r="C16" s="51">
        <v>10619.325881000001</v>
      </c>
      <c r="D16" s="51">
        <v>10512.18564</v>
      </c>
      <c r="E16" s="51">
        <v>10150.612859999999</v>
      </c>
      <c r="F16" s="51">
        <v>9563.1282900000006</v>
      </c>
      <c r="G16" s="51">
        <v>10242.94577</v>
      </c>
      <c r="H16" s="51">
        <v>9859.9848299999994</v>
      </c>
      <c r="I16" s="51">
        <v>10778.337229999999</v>
      </c>
      <c r="J16" s="51">
        <v>9848.3112999999994</v>
      </c>
      <c r="K16" s="51">
        <v>9979.4693200000002</v>
      </c>
      <c r="L16" s="51">
        <v>10620.92036</v>
      </c>
      <c r="M16" s="51">
        <v>10965.931759999999</v>
      </c>
      <c r="N16" s="51">
        <v>11219.18067</v>
      </c>
      <c r="O16" s="51">
        <v>11097.336439999999</v>
      </c>
      <c r="P16" s="51">
        <v>11855.4599</v>
      </c>
      <c r="Q16" s="51">
        <v>12281.30874</v>
      </c>
      <c r="R16" s="51">
        <v>12138.265799999999</v>
      </c>
      <c r="S16" s="51">
        <v>10995.702869999999</v>
      </c>
      <c r="T16" s="51">
        <v>10410.90633</v>
      </c>
      <c r="U16" s="51">
        <v>10828.06583</v>
      </c>
      <c r="V16" s="51">
        <v>10503.57358</v>
      </c>
      <c r="W16" s="51">
        <v>10213.213680000001</v>
      </c>
      <c r="X16" s="51">
        <v>9845.1652200000008</v>
      </c>
      <c r="Y16" s="51">
        <v>9603.5324799999999</v>
      </c>
      <c r="Z16" s="51">
        <v>9608.3696099999997</v>
      </c>
      <c r="AA16" s="51">
        <v>9719.4397499999995</v>
      </c>
      <c r="AB16" s="51">
        <v>9735.6402500000004</v>
      </c>
      <c r="AC16" s="51">
        <v>9569.5865200000007</v>
      </c>
      <c r="AD16" s="51">
        <v>9420.27088</v>
      </c>
      <c r="AE16" s="51">
        <v>9345.2197899999992</v>
      </c>
      <c r="AF16" s="51">
        <v>9353.3709999999992</v>
      </c>
      <c r="AG16" s="51">
        <v>9465.9218199999996</v>
      </c>
    </row>
    <row r="17" spans="1:33" ht="12.75" customHeight="1">
      <c r="A17" s="9" t="s">
        <v>8</v>
      </c>
      <c r="B17" s="53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0</v>
      </c>
      <c r="U17" s="51">
        <v>0</v>
      </c>
      <c r="V17" s="51">
        <v>0</v>
      </c>
      <c r="W17" s="51">
        <v>0</v>
      </c>
      <c r="X17" s="51">
        <v>0</v>
      </c>
      <c r="Y17" s="51">
        <v>0</v>
      </c>
      <c r="Z17" s="51">
        <v>0</v>
      </c>
      <c r="AA17" s="51">
        <v>0</v>
      </c>
      <c r="AB17" s="51"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</row>
    <row r="18" spans="1:33" ht="12.75" customHeight="1">
      <c r="A18" s="9" t="s">
        <v>9</v>
      </c>
      <c r="B18" s="53">
        <v>136.64492000000001</v>
      </c>
      <c r="C18" s="51">
        <v>276.70840040000002</v>
      </c>
      <c r="D18" s="51">
        <v>236.61716999999999</v>
      </c>
      <c r="E18" s="51">
        <v>203.19452000000001</v>
      </c>
      <c r="F18" s="51">
        <v>199.72390999999999</v>
      </c>
      <c r="G18" s="51">
        <v>194.94111000000001</v>
      </c>
      <c r="H18" s="51">
        <v>184.13006999999999</v>
      </c>
      <c r="I18" s="51">
        <v>153.85391000000001</v>
      </c>
      <c r="J18" s="51">
        <v>138.40758</v>
      </c>
      <c r="K18" s="51">
        <v>141.79648</v>
      </c>
      <c r="L18" s="51">
        <v>144.71184</v>
      </c>
      <c r="M18" s="51">
        <v>139.07400999999999</v>
      </c>
      <c r="N18" s="51">
        <v>121.93497000000001</v>
      </c>
      <c r="O18" s="51">
        <v>132.46767</v>
      </c>
      <c r="P18" s="51">
        <v>159.13068000000001</v>
      </c>
      <c r="Q18" s="51">
        <v>176.00001</v>
      </c>
      <c r="R18" s="51">
        <v>136.64492000000001</v>
      </c>
      <c r="S18" s="51">
        <v>132.68228999999999</v>
      </c>
      <c r="T18" s="51">
        <v>138.29765</v>
      </c>
      <c r="U18" s="51">
        <v>142.19655</v>
      </c>
      <c r="V18" s="51">
        <v>140.54651000000001</v>
      </c>
      <c r="W18" s="51">
        <v>161.13676000000001</v>
      </c>
      <c r="X18" s="51">
        <v>175.87994</v>
      </c>
      <c r="Y18" s="51">
        <v>192.90418</v>
      </c>
      <c r="Z18" s="51">
        <v>204.54517999999999</v>
      </c>
      <c r="AA18" s="51">
        <v>213.63364999999999</v>
      </c>
      <c r="AB18" s="51">
        <v>227.79256000000001</v>
      </c>
      <c r="AC18" s="51">
        <v>239.37033</v>
      </c>
      <c r="AD18" s="51">
        <v>254.60830000000001</v>
      </c>
      <c r="AE18" s="51">
        <v>258.43416999999999</v>
      </c>
      <c r="AF18" s="51">
        <v>257.66561999999999</v>
      </c>
      <c r="AG18" s="51">
        <v>270.10635000000002</v>
      </c>
    </row>
    <row r="19" spans="1:33" ht="12.75" customHeight="1">
      <c r="A19" s="9" t="s">
        <v>10</v>
      </c>
      <c r="B19" s="53"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v>0</v>
      </c>
      <c r="X19" s="53">
        <v>0</v>
      </c>
      <c r="Y19" s="53">
        <v>0</v>
      </c>
      <c r="Z19" s="53">
        <v>0</v>
      </c>
      <c r="AA19" s="53">
        <v>0</v>
      </c>
      <c r="AB19" s="53">
        <v>0</v>
      </c>
      <c r="AC19" s="53">
        <v>0</v>
      </c>
      <c r="AD19" s="53">
        <v>0</v>
      </c>
      <c r="AE19" s="53">
        <v>0</v>
      </c>
      <c r="AF19" s="53">
        <v>0</v>
      </c>
      <c r="AG19" s="53">
        <v>0</v>
      </c>
    </row>
    <row r="20" spans="1:33" s="29" customFormat="1" ht="12.75" customHeight="1">
      <c r="A20" s="41" t="s">
        <v>115</v>
      </c>
      <c r="B20" s="54">
        <v>29398.365030000001</v>
      </c>
      <c r="C20" s="54">
        <v>14727.659160700001</v>
      </c>
      <c r="D20" s="54">
        <v>15366.04551</v>
      </c>
      <c r="E20" s="54">
        <v>16257.437590000001</v>
      </c>
      <c r="F20" s="54">
        <v>19471.095849999998</v>
      </c>
      <c r="G20" s="54">
        <v>19006.87098</v>
      </c>
      <c r="H20" s="54">
        <v>18685.133200000004</v>
      </c>
      <c r="I20" s="54">
        <v>19336.360360000002</v>
      </c>
      <c r="J20" s="54">
        <v>21346.4960016</v>
      </c>
      <c r="K20" s="54">
        <v>20885.64818</v>
      </c>
      <c r="L20" s="54">
        <v>19241.02549</v>
      </c>
      <c r="M20" s="54">
        <v>20488.248970000004</v>
      </c>
      <c r="N20" s="54">
        <v>23456.044443199997</v>
      </c>
      <c r="O20" s="54">
        <v>27508.826765199999</v>
      </c>
      <c r="P20" s="54">
        <v>29515.522457700004</v>
      </c>
      <c r="Q20" s="54">
        <v>30863.512830000003</v>
      </c>
      <c r="R20" s="54">
        <v>29398.365030000001</v>
      </c>
      <c r="S20" s="54">
        <v>31019.414689999998</v>
      </c>
      <c r="T20" s="54">
        <v>30240.538239999998</v>
      </c>
      <c r="U20" s="54">
        <v>26189.638269999996</v>
      </c>
      <c r="V20" s="54">
        <v>23556.861879999993</v>
      </c>
      <c r="W20" s="54">
        <v>25295.880560000001</v>
      </c>
      <c r="X20" s="54">
        <v>25976.632859999998</v>
      </c>
      <c r="Y20" s="54">
        <v>25396.750949999998</v>
      </c>
      <c r="Z20" s="54">
        <v>26346.051339999998</v>
      </c>
      <c r="AA20" s="54">
        <v>24286.747259999996</v>
      </c>
      <c r="AB20" s="54">
        <v>23379.426886099998</v>
      </c>
      <c r="AC20" s="54">
        <v>22709.560664000001</v>
      </c>
      <c r="AD20" s="54">
        <v>21881.525440100002</v>
      </c>
      <c r="AE20" s="54">
        <v>22473.117519800006</v>
      </c>
      <c r="AF20" s="54">
        <v>20732.181767599999</v>
      </c>
      <c r="AG20" s="54">
        <v>19794.420874599997</v>
      </c>
    </row>
    <row r="21" spans="1:33" s="29" customFormat="1" ht="12.75" customHeight="1">
      <c r="A21" s="42" t="s">
        <v>12</v>
      </c>
      <c r="B21" s="54">
        <v>11257.47912</v>
      </c>
      <c r="C21" s="51">
        <v>10682.7883826</v>
      </c>
      <c r="D21" s="51">
        <v>10697.838250000001</v>
      </c>
      <c r="E21" s="51">
        <v>11854.22999</v>
      </c>
      <c r="F21" s="51">
        <v>13878.537179999999</v>
      </c>
      <c r="G21" s="51">
        <v>13258.74063</v>
      </c>
      <c r="H21" s="51">
        <v>12765.520130000001</v>
      </c>
      <c r="I21" s="51">
        <v>12644.91577</v>
      </c>
      <c r="J21" s="51">
        <v>13393.655961799999</v>
      </c>
      <c r="K21" s="51">
        <v>11564.382149999999</v>
      </c>
      <c r="L21" s="51">
        <v>10746.3338</v>
      </c>
      <c r="M21" s="51">
        <v>10486.088739999999</v>
      </c>
      <c r="N21" s="51">
        <v>9974.1304306999991</v>
      </c>
      <c r="O21" s="51">
        <v>10648.2614278</v>
      </c>
      <c r="P21" s="51">
        <v>10341.1239279</v>
      </c>
      <c r="Q21" s="51">
        <v>10690.97703</v>
      </c>
      <c r="R21" s="51">
        <v>11257.47912</v>
      </c>
      <c r="S21" s="51">
        <v>11013.523300000001</v>
      </c>
      <c r="T21" s="51">
        <v>10369.25553</v>
      </c>
      <c r="U21" s="51">
        <v>9289.1366799999996</v>
      </c>
      <c r="V21" s="51">
        <v>8467.0089800000005</v>
      </c>
      <c r="W21" s="51">
        <v>8615.6441699999996</v>
      </c>
      <c r="X21" s="51">
        <v>9576.7139599999991</v>
      </c>
      <c r="Y21" s="51">
        <v>9333.1101999999992</v>
      </c>
      <c r="Z21" s="51">
        <v>9866.1038700000008</v>
      </c>
      <c r="AA21" s="51">
        <v>8728.1388100000004</v>
      </c>
      <c r="AB21" s="51">
        <v>8344.8168968000009</v>
      </c>
      <c r="AC21" s="51">
        <v>7108.2679631000001</v>
      </c>
      <c r="AD21" s="51">
        <v>6262.1554722999999</v>
      </c>
      <c r="AE21" s="51">
        <v>6403.2286418000003</v>
      </c>
      <c r="AF21" s="51">
        <v>6500.9007066000004</v>
      </c>
      <c r="AG21" s="51">
        <v>6504.2302608999998</v>
      </c>
    </row>
    <row r="22" spans="1:33" s="29" customFormat="1" ht="12.75" customHeight="1">
      <c r="A22" s="42" t="s">
        <v>13</v>
      </c>
      <c r="B22" s="54">
        <v>2728.9869399999998</v>
      </c>
      <c r="C22" s="51">
        <v>745.95783400000005</v>
      </c>
      <c r="D22" s="51">
        <v>907.80638999999996</v>
      </c>
      <c r="E22" s="51">
        <v>905.10055999999997</v>
      </c>
      <c r="F22" s="51">
        <v>1679.6120000000001</v>
      </c>
      <c r="G22" s="51">
        <v>1949.7974999999999</v>
      </c>
      <c r="H22" s="51">
        <v>2013.34806</v>
      </c>
      <c r="I22" s="51">
        <v>2657.7366299999999</v>
      </c>
      <c r="J22" s="51">
        <v>2887.8051070000001</v>
      </c>
      <c r="K22" s="51">
        <v>3481.77052</v>
      </c>
      <c r="L22" s="51">
        <v>3011.4827500000001</v>
      </c>
      <c r="M22" s="51">
        <v>4104.5393199999999</v>
      </c>
      <c r="N22" s="51">
        <v>4531.1196401999996</v>
      </c>
      <c r="O22" s="51">
        <v>4231.9756858000001</v>
      </c>
      <c r="P22" s="51">
        <v>4173.6000194999997</v>
      </c>
      <c r="Q22" s="51">
        <v>4057.3581100000001</v>
      </c>
      <c r="R22" s="51">
        <v>2728.9869399999998</v>
      </c>
      <c r="S22" s="51">
        <v>2706.91626</v>
      </c>
      <c r="T22" s="51">
        <v>2863.98515</v>
      </c>
      <c r="U22" s="51">
        <v>2406.33646</v>
      </c>
      <c r="V22" s="51">
        <v>2647.52169</v>
      </c>
      <c r="W22" s="51">
        <v>2937.5450900000001</v>
      </c>
      <c r="X22" s="51">
        <v>2977.6051699999998</v>
      </c>
      <c r="Y22" s="51">
        <v>2753.22066</v>
      </c>
      <c r="Z22" s="51">
        <v>2554.5446000000002</v>
      </c>
      <c r="AA22" s="51">
        <v>2637.8064899999999</v>
      </c>
      <c r="AB22" s="51">
        <v>2559.0153565000001</v>
      </c>
      <c r="AC22" s="51">
        <v>2746.7952777</v>
      </c>
      <c r="AD22" s="51">
        <v>2848.1128619000001</v>
      </c>
      <c r="AE22" s="51">
        <v>2820.5687124999999</v>
      </c>
      <c r="AF22" s="51">
        <v>2622.9455988999998</v>
      </c>
      <c r="AG22" s="51">
        <v>2182.9695412000001</v>
      </c>
    </row>
    <row r="23" spans="1:33" s="29" customFormat="1" ht="12.75" customHeight="1">
      <c r="A23" s="42" t="s">
        <v>14</v>
      </c>
      <c r="B23" s="54">
        <v>6129.33511</v>
      </c>
      <c r="C23" s="51">
        <v>3275.4832999999999</v>
      </c>
      <c r="D23" s="51">
        <v>3737.2603800000002</v>
      </c>
      <c r="E23" s="51">
        <v>3475.4039499999999</v>
      </c>
      <c r="F23" s="51">
        <v>3889.12655</v>
      </c>
      <c r="G23" s="51">
        <v>3774.9219800000001</v>
      </c>
      <c r="H23" s="51">
        <v>3884.8960499999998</v>
      </c>
      <c r="I23" s="51">
        <v>4013.7503999999999</v>
      </c>
      <c r="J23" s="51">
        <v>5046.1135999999997</v>
      </c>
      <c r="K23" s="51">
        <v>5817.7269500000002</v>
      </c>
      <c r="L23" s="51">
        <v>5333.0123999999996</v>
      </c>
      <c r="M23" s="51">
        <v>5733.9174000000003</v>
      </c>
      <c r="N23" s="51">
        <v>4959.9050379999999</v>
      </c>
      <c r="O23" s="51">
        <v>5123.1507439999996</v>
      </c>
      <c r="P23" s="51">
        <v>6426.0317966000002</v>
      </c>
      <c r="Q23" s="51">
        <v>6518.8431300000002</v>
      </c>
      <c r="R23" s="51">
        <v>6129.33511</v>
      </c>
      <c r="S23" s="51">
        <v>8412.1149499999992</v>
      </c>
      <c r="T23" s="51">
        <v>8272.1884800000007</v>
      </c>
      <c r="U23" s="51">
        <v>7887.6766799999996</v>
      </c>
      <c r="V23" s="51">
        <v>6631.8958000000002</v>
      </c>
      <c r="W23" s="51">
        <v>7974.0345699999998</v>
      </c>
      <c r="X23" s="51">
        <v>7669.9901900000004</v>
      </c>
      <c r="Y23" s="51">
        <v>8330.7452699999994</v>
      </c>
      <c r="Z23" s="51">
        <v>8008.0606699999998</v>
      </c>
      <c r="AA23" s="51">
        <v>7105.2478000000001</v>
      </c>
      <c r="AB23" s="51">
        <v>7087.4303290999997</v>
      </c>
      <c r="AC23" s="51">
        <v>7736.6801517000004</v>
      </c>
      <c r="AD23" s="51">
        <v>7692.6606752999996</v>
      </c>
      <c r="AE23" s="51">
        <v>7994.1811248000004</v>
      </c>
      <c r="AF23" s="51">
        <v>6749.5213440999996</v>
      </c>
      <c r="AG23" s="51">
        <v>5906.0174059000001</v>
      </c>
    </row>
    <row r="24" spans="1:33" s="29" customFormat="1" ht="12.75" customHeight="1">
      <c r="A24" s="42" t="s">
        <v>15</v>
      </c>
      <c r="B24" s="54">
        <v>1E-4</v>
      </c>
      <c r="C24" s="51">
        <v>5.9299999999999998E-5</v>
      </c>
      <c r="D24" s="51">
        <v>6.0000000000000002E-5</v>
      </c>
      <c r="E24" s="51">
        <v>6.0000000000000002E-5</v>
      </c>
      <c r="F24" s="51">
        <v>6.9999999999999994E-5</v>
      </c>
      <c r="G24" s="51">
        <v>9.0000000000000006E-5</v>
      </c>
      <c r="H24" s="51">
        <v>8.0000000000000007E-5</v>
      </c>
      <c r="I24" s="51">
        <v>8.0000000000000007E-5</v>
      </c>
      <c r="J24" s="51">
        <v>8.4400000000000005E-5</v>
      </c>
      <c r="K24" s="51">
        <v>9.0000000000000006E-5</v>
      </c>
      <c r="L24" s="51">
        <v>9.0000000000000006E-5</v>
      </c>
      <c r="M24" s="51">
        <v>8.0000000000000007E-5</v>
      </c>
      <c r="N24" s="51">
        <v>6.7799999999999995E-5</v>
      </c>
      <c r="O24" s="51">
        <v>7.4999999999999993E-5</v>
      </c>
      <c r="P24" s="51">
        <v>9.1500000000000001E-5</v>
      </c>
      <c r="Q24" s="51">
        <v>1.1E-4</v>
      </c>
      <c r="R24" s="51">
        <v>1E-4</v>
      </c>
      <c r="S24" s="51">
        <v>6.9999999999999994E-5</v>
      </c>
      <c r="T24" s="51">
        <v>6.9999999999999994E-5</v>
      </c>
      <c r="U24" s="51">
        <v>6.9999999999999994E-5</v>
      </c>
      <c r="V24" s="51">
        <v>6.0000000000000002E-5</v>
      </c>
      <c r="W24" s="51">
        <v>5.0000000000000002E-5</v>
      </c>
      <c r="X24" s="51">
        <v>4.0000000000000003E-5</v>
      </c>
      <c r="Y24" s="51">
        <v>4.0000000000000003E-5</v>
      </c>
      <c r="Z24" s="51">
        <v>5.0000000000000002E-5</v>
      </c>
      <c r="AA24" s="51">
        <v>6.0000000000000002E-5</v>
      </c>
      <c r="AB24" s="51">
        <v>1.003E-4</v>
      </c>
      <c r="AC24" s="51">
        <v>8.4499999999999994E-5</v>
      </c>
      <c r="AD24" s="51">
        <v>7.2299999999999996E-5</v>
      </c>
      <c r="AE24" s="51">
        <v>6.2199999999999994E-5</v>
      </c>
      <c r="AF24" s="51">
        <v>6.1799999999999998E-5</v>
      </c>
      <c r="AG24" s="51">
        <v>6.1799999999999998E-5</v>
      </c>
    </row>
    <row r="25" spans="1:33" s="29" customFormat="1" ht="12.75" customHeight="1">
      <c r="A25" s="42" t="s">
        <v>16</v>
      </c>
      <c r="B25" s="54">
        <v>6762.9610400000001</v>
      </c>
      <c r="C25" s="51">
        <v>0</v>
      </c>
      <c r="D25" s="51">
        <v>0</v>
      </c>
      <c r="E25" s="51">
        <v>0</v>
      </c>
      <c r="F25" s="51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1">
        <v>129.25399999999999</v>
      </c>
      <c r="M25" s="51">
        <v>143.32300000000001</v>
      </c>
      <c r="N25" s="51">
        <v>3970.9350297000001</v>
      </c>
      <c r="O25" s="51">
        <v>5543.8057304000004</v>
      </c>
      <c r="P25" s="51">
        <v>6211.6858539000004</v>
      </c>
      <c r="Q25" s="51">
        <v>6841.3073599999998</v>
      </c>
      <c r="R25" s="51">
        <v>6762.9610400000001</v>
      </c>
      <c r="S25" s="51">
        <v>7199.5801199999996</v>
      </c>
      <c r="T25" s="51">
        <v>6839.5307300000004</v>
      </c>
      <c r="U25" s="51">
        <v>4763.3928400000004</v>
      </c>
      <c r="V25" s="51">
        <v>4274.6342800000002</v>
      </c>
      <c r="W25" s="51">
        <v>4741.1859100000001</v>
      </c>
      <c r="X25" s="51">
        <v>4599.0313900000001</v>
      </c>
      <c r="Y25" s="51">
        <v>3981.0644499999999</v>
      </c>
      <c r="Z25" s="51">
        <v>4926.4555799999998</v>
      </c>
      <c r="AA25" s="51">
        <v>4822.6968999999999</v>
      </c>
      <c r="AB25" s="51">
        <v>4389.8357085999996</v>
      </c>
      <c r="AC25" s="51">
        <v>4180.8012091000001</v>
      </c>
      <c r="AD25" s="51">
        <v>4159.0780203000004</v>
      </c>
      <c r="AE25" s="51">
        <v>4275.3500480000002</v>
      </c>
      <c r="AF25" s="51">
        <v>3885.4014680999999</v>
      </c>
      <c r="AG25" s="51">
        <v>4189.0829999999996</v>
      </c>
    </row>
    <row r="26" spans="1:33" s="29" customFormat="1" ht="12.75" customHeight="1">
      <c r="A26" s="42" t="s">
        <v>17</v>
      </c>
      <c r="B26" s="54">
        <v>996.4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401.4</v>
      </c>
      <c r="Q26" s="51">
        <v>682.24</v>
      </c>
      <c r="R26" s="51">
        <v>996.4</v>
      </c>
      <c r="S26" s="51">
        <v>896.2</v>
      </c>
      <c r="T26" s="51">
        <v>922.3</v>
      </c>
      <c r="U26" s="51">
        <v>928.1</v>
      </c>
      <c r="V26" s="51">
        <v>812.1</v>
      </c>
      <c r="W26" s="51">
        <v>769.9</v>
      </c>
      <c r="X26" s="51">
        <v>881.05472999999995</v>
      </c>
      <c r="Y26" s="51">
        <v>782.75473999999997</v>
      </c>
      <c r="Z26" s="51">
        <v>812.10636</v>
      </c>
      <c r="AA26" s="51">
        <v>828.03590999999994</v>
      </c>
      <c r="AB26" s="51">
        <v>850.54579999999999</v>
      </c>
      <c r="AC26" s="51">
        <v>835.43899999999996</v>
      </c>
      <c r="AD26" s="51">
        <v>821.27701560000003</v>
      </c>
      <c r="AE26" s="51">
        <v>811.26575170000001</v>
      </c>
      <c r="AF26" s="51">
        <v>846.26423739999996</v>
      </c>
      <c r="AG26" s="51">
        <v>860.89344370000003</v>
      </c>
    </row>
    <row r="27" spans="1:33" s="29" customFormat="1" ht="12.75" customHeight="1">
      <c r="A27" s="42" t="s">
        <v>18</v>
      </c>
      <c r="B27" s="54">
        <v>1503.3333299999999</v>
      </c>
      <c r="C27" s="51">
        <v>0</v>
      </c>
      <c r="D27" s="51">
        <v>0</v>
      </c>
      <c r="E27" s="51">
        <v>0</v>
      </c>
      <c r="F27" s="51">
        <v>0</v>
      </c>
      <c r="G27" s="51">
        <v>0</v>
      </c>
      <c r="H27" s="51">
        <v>0</v>
      </c>
      <c r="I27" s="51">
        <v>0</v>
      </c>
      <c r="J27" s="51">
        <v>0</v>
      </c>
      <c r="K27" s="51">
        <v>0</v>
      </c>
      <c r="L27" s="51">
        <v>0</v>
      </c>
      <c r="M27" s="51">
        <v>0</v>
      </c>
      <c r="N27" s="51">
        <v>0</v>
      </c>
      <c r="O27" s="51">
        <v>1943.3333333</v>
      </c>
      <c r="P27" s="51">
        <v>1943.3333333</v>
      </c>
      <c r="Q27" s="51">
        <v>2053.3333299999999</v>
      </c>
      <c r="R27" s="51">
        <v>1503.3333299999999</v>
      </c>
      <c r="S27" s="51">
        <v>770</v>
      </c>
      <c r="T27" s="51">
        <v>953</v>
      </c>
      <c r="U27" s="51">
        <v>895.26341000000002</v>
      </c>
      <c r="V27" s="51">
        <v>702.80340000000001</v>
      </c>
      <c r="W27" s="51">
        <v>237.55293</v>
      </c>
      <c r="X27" s="51">
        <v>252.37701999999999</v>
      </c>
      <c r="Y27" s="51">
        <v>195.14259000000001</v>
      </c>
      <c r="Z27" s="51">
        <v>159.79606000000001</v>
      </c>
      <c r="AA27" s="51">
        <v>145.66719000000001</v>
      </c>
      <c r="AB27" s="51">
        <v>128.22202999999999</v>
      </c>
      <c r="AC27" s="51">
        <v>82.145039999999995</v>
      </c>
      <c r="AD27" s="51">
        <v>78.714119999999994</v>
      </c>
      <c r="AE27" s="51">
        <v>149.27691999999999</v>
      </c>
      <c r="AF27" s="51">
        <v>110.06936</v>
      </c>
      <c r="AG27" s="51">
        <v>133.2946</v>
      </c>
    </row>
    <row r="28" spans="1:33" s="29" customFormat="1" ht="12.75" customHeight="1">
      <c r="A28" s="42" t="s">
        <v>19</v>
      </c>
      <c r="B28" s="54">
        <v>19.869389999999999</v>
      </c>
      <c r="C28" s="51">
        <v>23.429584800000001</v>
      </c>
      <c r="D28" s="51">
        <v>23.140429999999999</v>
      </c>
      <c r="E28" s="51">
        <v>22.703029999999998</v>
      </c>
      <c r="F28" s="51">
        <v>23.820049999999998</v>
      </c>
      <c r="G28" s="51">
        <v>23.410779999999999</v>
      </c>
      <c r="H28" s="51">
        <v>21.368880000000001</v>
      </c>
      <c r="I28" s="51">
        <v>19.95748</v>
      </c>
      <c r="J28" s="51">
        <v>18.9212484</v>
      </c>
      <c r="K28" s="51">
        <v>21.768470000000001</v>
      </c>
      <c r="L28" s="51">
        <v>20.942450000000001</v>
      </c>
      <c r="M28" s="51">
        <v>20.38043</v>
      </c>
      <c r="N28" s="51">
        <v>19.9542368</v>
      </c>
      <c r="O28" s="51">
        <v>18.2997689</v>
      </c>
      <c r="P28" s="51">
        <v>18.347435000000001</v>
      </c>
      <c r="Q28" s="51">
        <v>19.453759999999999</v>
      </c>
      <c r="R28" s="51">
        <v>19.869389999999999</v>
      </c>
      <c r="S28" s="51">
        <v>21.079989999999999</v>
      </c>
      <c r="T28" s="51">
        <v>20.278279999999999</v>
      </c>
      <c r="U28" s="51">
        <v>19.732130000000002</v>
      </c>
      <c r="V28" s="51">
        <v>20.897670000000002</v>
      </c>
      <c r="W28" s="51">
        <v>20.01784</v>
      </c>
      <c r="X28" s="51">
        <v>19.86036</v>
      </c>
      <c r="Y28" s="51">
        <v>20.713000000000001</v>
      </c>
      <c r="Z28" s="51">
        <v>18.98415</v>
      </c>
      <c r="AA28" s="51">
        <v>19.1541</v>
      </c>
      <c r="AB28" s="51">
        <v>19.560664800000001</v>
      </c>
      <c r="AC28" s="51">
        <v>19.431937900000001</v>
      </c>
      <c r="AD28" s="51">
        <v>19.5272024</v>
      </c>
      <c r="AE28" s="51">
        <v>19.2462588</v>
      </c>
      <c r="AF28" s="51">
        <v>17.078990699999999</v>
      </c>
      <c r="AG28" s="51">
        <v>17.932561100000001</v>
      </c>
    </row>
    <row r="29" spans="1:33" ht="12.75" customHeight="1">
      <c r="A29" s="10" t="s">
        <v>116</v>
      </c>
      <c r="B29" s="53">
        <v>3969.2724527</v>
      </c>
      <c r="C29" s="53">
        <v>5049.1237129000001</v>
      </c>
      <c r="D29" s="53">
        <v>5293.7632825999999</v>
      </c>
      <c r="E29" s="53">
        <v>5134.3499821999994</v>
      </c>
      <c r="F29" s="53">
        <v>5164.3286009000003</v>
      </c>
      <c r="G29" s="53">
        <v>5144.4821659999998</v>
      </c>
      <c r="H29" s="53">
        <v>5220.5497285999991</v>
      </c>
      <c r="I29" s="53">
        <v>5263.3289126999998</v>
      </c>
      <c r="J29" s="53">
        <v>4605.8733314999999</v>
      </c>
      <c r="K29" s="53">
        <v>4230.9916988999994</v>
      </c>
      <c r="L29" s="53">
        <v>4300.7574395000011</v>
      </c>
      <c r="M29" s="53">
        <v>4520.645751</v>
      </c>
      <c r="N29" s="53">
        <v>4320.3132339000003</v>
      </c>
      <c r="O29" s="53">
        <v>4189.2642844000011</v>
      </c>
      <c r="P29" s="53">
        <v>3944.1309125000002</v>
      </c>
      <c r="Q29" s="53">
        <v>3981.1426380999997</v>
      </c>
      <c r="R29" s="53">
        <v>3969.2724527</v>
      </c>
      <c r="S29" s="53">
        <v>3965.5522572</v>
      </c>
      <c r="T29" s="53">
        <v>3843.6492242999993</v>
      </c>
      <c r="U29" s="53">
        <v>3699.3955978999998</v>
      </c>
      <c r="V29" s="53">
        <v>3678.1238868999999</v>
      </c>
      <c r="W29" s="53">
        <v>3654.9960585999997</v>
      </c>
      <c r="X29" s="53">
        <v>3626.3325380000006</v>
      </c>
      <c r="Y29" s="53">
        <v>3629.4946431999997</v>
      </c>
      <c r="Z29" s="53">
        <v>3539.6781996999998</v>
      </c>
      <c r="AA29" s="53">
        <v>3476.1447237000007</v>
      </c>
      <c r="AB29" s="53">
        <v>3422.8822279999999</v>
      </c>
      <c r="AC29" s="53">
        <v>3423.4591565000005</v>
      </c>
      <c r="AD29" s="53">
        <v>3369.1085706999997</v>
      </c>
      <c r="AE29" s="53">
        <v>3346.8064755999994</v>
      </c>
      <c r="AF29" s="53">
        <v>3300.6957821000005</v>
      </c>
      <c r="AG29" s="53">
        <v>3344.7157941999999</v>
      </c>
    </row>
    <row r="30" spans="1:33" ht="12.75" customHeight="1">
      <c r="A30" s="9" t="s">
        <v>21</v>
      </c>
      <c r="B30" s="53">
        <v>622.84351600000002</v>
      </c>
      <c r="C30" s="51">
        <v>669.62493840000002</v>
      </c>
      <c r="D30" s="51">
        <v>731.03837980000003</v>
      </c>
      <c r="E30" s="51">
        <v>737.56097720000002</v>
      </c>
      <c r="F30" s="51">
        <v>775.36304380000001</v>
      </c>
      <c r="G30" s="51">
        <v>788.71910419999995</v>
      </c>
      <c r="H30" s="51">
        <v>822.21908480000002</v>
      </c>
      <c r="I30" s="51">
        <v>822.23749810000004</v>
      </c>
      <c r="J30" s="51">
        <v>731.72760900000003</v>
      </c>
      <c r="K30" s="51">
        <v>673.70348820000004</v>
      </c>
      <c r="L30" s="51">
        <v>694.38111549999996</v>
      </c>
      <c r="M30" s="51">
        <v>692.34776509999995</v>
      </c>
      <c r="N30" s="51">
        <v>659.6241066</v>
      </c>
      <c r="O30" s="51">
        <v>635.82519590000004</v>
      </c>
      <c r="P30" s="51">
        <v>625.71228570000005</v>
      </c>
      <c r="Q30" s="51">
        <v>614.15149719999999</v>
      </c>
      <c r="R30" s="51">
        <v>622.84351600000002</v>
      </c>
      <c r="S30" s="51">
        <v>613.84263390000001</v>
      </c>
      <c r="T30" s="51">
        <v>608.64644380000004</v>
      </c>
      <c r="U30" s="51">
        <v>584.43854039999997</v>
      </c>
      <c r="V30" s="51">
        <v>571.04088430000002</v>
      </c>
      <c r="W30" s="51">
        <v>578.46372140000005</v>
      </c>
      <c r="X30" s="51">
        <v>589.58854689999998</v>
      </c>
      <c r="Y30" s="51">
        <v>582.87227789999997</v>
      </c>
      <c r="Z30" s="51">
        <v>579.18246490000001</v>
      </c>
      <c r="AA30" s="51">
        <v>566.30863309999995</v>
      </c>
      <c r="AB30" s="51">
        <v>572.60384569999997</v>
      </c>
      <c r="AC30" s="51">
        <v>561.04250090000005</v>
      </c>
      <c r="AD30" s="51">
        <v>564.02454790000002</v>
      </c>
      <c r="AE30" s="51">
        <v>571.79803149999998</v>
      </c>
      <c r="AF30" s="51">
        <v>574.54060670000001</v>
      </c>
      <c r="AG30" s="51">
        <v>580.24834859999999</v>
      </c>
    </row>
    <row r="31" spans="1:33" ht="12.75" customHeight="1">
      <c r="A31" s="9" t="s">
        <v>22</v>
      </c>
      <c r="B31" s="53">
        <v>1109.2216986999999</v>
      </c>
      <c r="C31" s="51">
        <v>1257.129995</v>
      </c>
      <c r="D31" s="51">
        <v>1468.1505783</v>
      </c>
      <c r="E31" s="51">
        <v>1428.2449618999999</v>
      </c>
      <c r="F31" s="51">
        <v>1447.1677474000001</v>
      </c>
      <c r="G31" s="51">
        <v>1485.2365972</v>
      </c>
      <c r="H31" s="51">
        <v>1550.7080742000001</v>
      </c>
      <c r="I31" s="51">
        <v>1585.7173178</v>
      </c>
      <c r="J31" s="51">
        <v>1222.3723146</v>
      </c>
      <c r="K31" s="51">
        <v>1028.7092011</v>
      </c>
      <c r="L31" s="51">
        <v>1125.3599468</v>
      </c>
      <c r="M31" s="51">
        <v>1160.3980485</v>
      </c>
      <c r="N31" s="51">
        <v>1110.8474834000001</v>
      </c>
      <c r="O31" s="51">
        <v>1060.0413344000001</v>
      </c>
      <c r="P31" s="51">
        <v>1057.0796822</v>
      </c>
      <c r="Q31" s="51">
        <v>1061.1679139</v>
      </c>
      <c r="R31" s="51">
        <v>1109.2216986999999</v>
      </c>
      <c r="S31" s="51">
        <v>1097.4997416000001</v>
      </c>
      <c r="T31" s="51">
        <v>1033.5058595999999</v>
      </c>
      <c r="U31" s="51">
        <v>1006.0548502</v>
      </c>
      <c r="V31" s="51">
        <v>965.85027330000003</v>
      </c>
      <c r="W31" s="51">
        <v>971.41929259999995</v>
      </c>
      <c r="X31" s="51">
        <v>984.63033989999997</v>
      </c>
      <c r="Y31" s="51">
        <v>946.06718679999994</v>
      </c>
      <c r="Z31" s="51">
        <v>917.60547689999999</v>
      </c>
      <c r="AA31" s="51">
        <v>886.14329729999997</v>
      </c>
      <c r="AB31" s="51">
        <v>880.25103890000003</v>
      </c>
      <c r="AC31" s="51">
        <v>877.48937069999999</v>
      </c>
      <c r="AD31" s="51">
        <v>877.2733819</v>
      </c>
      <c r="AE31" s="51">
        <v>883.92727230000003</v>
      </c>
      <c r="AF31" s="51">
        <v>898.66713019999997</v>
      </c>
      <c r="AG31" s="51">
        <v>900.50573829999996</v>
      </c>
    </row>
    <row r="32" spans="1:33" ht="12.75" customHeight="1">
      <c r="A32" s="9" t="s">
        <v>23</v>
      </c>
      <c r="B32" s="53">
        <v>640.24262499999998</v>
      </c>
      <c r="C32" s="51">
        <v>1094.328743</v>
      </c>
      <c r="D32" s="51">
        <v>1040.4773927000001</v>
      </c>
      <c r="E32" s="51">
        <v>967.54727660000003</v>
      </c>
      <c r="F32" s="51">
        <v>946.2137649</v>
      </c>
      <c r="G32" s="51">
        <v>890.55487449999998</v>
      </c>
      <c r="H32" s="51">
        <v>878.73610780000001</v>
      </c>
      <c r="I32" s="51">
        <v>857.79980269999999</v>
      </c>
      <c r="J32" s="51">
        <v>870.93886269999996</v>
      </c>
      <c r="K32" s="51">
        <v>857.96118909999996</v>
      </c>
      <c r="L32" s="51">
        <v>844.98351549999995</v>
      </c>
      <c r="M32" s="51">
        <v>802.35141309999995</v>
      </c>
      <c r="N32" s="51">
        <v>791.69598770000005</v>
      </c>
      <c r="O32" s="51">
        <v>728.8405818</v>
      </c>
      <c r="P32" s="51">
        <v>643.86334750000003</v>
      </c>
      <c r="Q32" s="51">
        <v>573.69801389999998</v>
      </c>
      <c r="R32" s="51">
        <v>640.24262499999998</v>
      </c>
      <c r="S32" s="51">
        <v>629.99467549999997</v>
      </c>
      <c r="T32" s="51">
        <v>615.71520669999995</v>
      </c>
      <c r="U32" s="51">
        <v>603.86586799999998</v>
      </c>
      <c r="V32" s="51">
        <v>604.9515768</v>
      </c>
      <c r="W32" s="51">
        <v>588.50676550000003</v>
      </c>
      <c r="X32" s="51">
        <v>596.27354519999994</v>
      </c>
      <c r="Y32" s="51">
        <v>614.48191929999996</v>
      </c>
      <c r="Z32" s="51">
        <v>633.99478839999995</v>
      </c>
      <c r="AA32" s="51">
        <v>626.33728289999999</v>
      </c>
      <c r="AB32" s="51">
        <v>605.19986070000004</v>
      </c>
      <c r="AC32" s="51">
        <v>629.26570819999995</v>
      </c>
      <c r="AD32" s="51">
        <v>626.31360240000004</v>
      </c>
      <c r="AE32" s="51">
        <v>615.32648170000004</v>
      </c>
      <c r="AF32" s="51">
        <v>610.77269279999996</v>
      </c>
      <c r="AG32" s="51">
        <v>601.73951369999997</v>
      </c>
    </row>
    <row r="33" spans="1:33" ht="12.75" customHeight="1">
      <c r="A33" s="9" t="s">
        <v>24</v>
      </c>
      <c r="B33" s="53">
        <v>1524.2838271000001</v>
      </c>
      <c r="C33" s="51">
        <v>1837.1728212</v>
      </c>
      <c r="D33" s="51">
        <v>1875.7535832999999</v>
      </c>
      <c r="E33" s="51">
        <v>1799.6708598</v>
      </c>
      <c r="F33" s="51">
        <v>1836.5128496</v>
      </c>
      <c r="G33" s="51">
        <v>1817.7715754000001</v>
      </c>
      <c r="H33" s="51">
        <v>1808.1580756000001</v>
      </c>
      <c r="I33" s="51">
        <v>1837.7284109</v>
      </c>
      <c r="J33" s="51">
        <v>1637.7923166</v>
      </c>
      <c r="K33" s="51">
        <v>1536.2364367</v>
      </c>
      <c r="L33" s="51">
        <v>1508.5421713000001</v>
      </c>
      <c r="M33" s="51">
        <v>1716.7211186</v>
      </c>
      <c r="N33" s="51">
        <v>1644.1837708999999</v>
      </c>
      <c r="O33" s="51">
        <v>1654.4842283</v>
      </c>
      <c r="P33" s="51">
        <v>1523.4282318</v>
      </c>
      <c r="Q33" s="51">
        <v>1638.4543067</v>
      </c>
      <c r="R33" s="51">
        <v>1524.2838271000001</v>
      </c>
      <c r="S33" s="51">
        <v>1553.7334624</v>
      </c>
      <c r="T33" s="51">
        <v>1522.3478828</v>
      </c>
      <c r="U33" s="51">
        <v>1440.2227006999999</v>
      </c>
      <c r="V33" s="51">
        <v>1474.2112208999999</v>
      </c>
      <c r="W33" s="51">
        <v>1455.8223946000001</v>
      </c>
      <c r="X33" s="51">
        <v>1396.0536380000001</v>
      </c>
      <c r="Y33" s="51">
        <v>1424.0507471999999</v>
      </c>
      <c r="Z33" s="51">
        <v>1359.2167798</v>
      </c>
      <c r="AA33" s="51">
        <v>1352.7578464000001</v>
      </c>
      <c r="AB33" s="51">
        <v>1321.3828384000001</v>
      </c>
      <c r="AC33" s="51">
        <v>1317.6019166000001</v>
      </c>
      <c r="AD33" s="51">
        <v>1265.616041</v>
      </c>
      <c r="AE33" s="51">
        <v>1242.7715166</v>
      </c>
      <c r="AF33" s="51">
        <v>1184.1964685999999</v>
      </c>
      <c r="AG33" s="51">
        <v>1231.0569917</v>
      </c>
    </row>
    <row r="34" spans="1:33" ht="12.75" customHeight="1">
      <c r="A34" s="9" t="s">
        <v>25</v>
      </c>
      <c r="B34" s="53">
        <v>0</v>
      </c>
      <c r="C34" s="51">
        <v>0</v>
      </c>
      <c r="D34" s="51">
        <v>0</v>
      </c>
      <c r="E34" s="51">
        <v>0</v>
      </c>
      <c r="F34" s="51">
        <v>0</v>
      </c>
      <c r="G34" s="51">
        <v>0</v>
      </c>
      <c r="H34" s="51">
        <v>0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</row>
    <row r="35" spans="1:33" ht="12.75" customHeight="1">
      <c r="A35" s="9" t="s">
        <v>26</v>
      </c>
      <c r="B35" s="53">
        <v>10.370919199999999</v>
      </c>
      <c r="C35" s="51">
        <v>49.2451486</v>
      </c>
      <c r="D35" s="51">
        <v>32.412215199999999</v>
      </c>
      <c r="E35" s="51">
        <v>62.249973400000002</v>
      </c>
      <c r="F35" s="51">
        <v>28.457928500000001</v>
      </c>
      <c r="G35" s="51">
        <v>27.329747999999999</v>
      </c>
      <c r="H35" s="51">
        <v>9.7181861999999999</v>
      </c>
      <c r="I35" s="51">
        <v>9.0894165000000005</v>
      </c>
      <c r="J35" s="51">
        <v>9.3064286000000003</v>
      </c>
      <c r="K35" s="51">
        <v>7.3907838000000003</v>
      </c>
      <c r="L35" s="51">
        <v>9.0250903999999998</v>
      </c>
      <c r="M35" s="51">
        <v>18.024939</v>
      </c>
      <c r="N35" s="51">
        <v>19.721952000000002</v>
      </c>
      <c r="O35" s="51">
        <v>16.823744000000001</v>
      </c>
      <c r="P35" s="51">
        <v>11.592832</v>
      </c>
      <c r="Q35" s="51">
        <v>10.1339731</v>
      </c>
      <c r="R35" s="51">
        <v>10.370919199999999</v>
      </c>
      <c r="S35" s="51">
        <v>11.013543800000001</v>
      </c>
      <c r="T35" s="51">
        <v>5.9712981000000003</v>
      </c>
      <c r="U35" s="51">
        <v>7.9964386000000003</v>
      </c>
      <c r="V35" s="51">
        <v>6.6035316000000002</v>
      </c>
      <c r="W35" s="51">
        <v>6.9425511999999996</v>
      </c>
      <c r="X35" s="51">
        <v>7.0114013000000002</v>
      </c>
      <c r="Y35" s="51">
        <v>7.0731120000000001</v>
      </c>
      <c r="Z35" s="51">
        <v>4.3176230000000002</v>
      </c>
      <c r="AA35" s="51">
        <v>4.7050640000000001</v>
      </c>
      <c r="AB35" s="51">
        <v>5.8899109999999997</v>
      </c>
      <c r="AC35" s="51">
        <v>4.3299934000000002</v>
      </c>
      <c r="AD35" s="51">
        <v>4.4495975000000003</v>
      </c>
      <c r="AE35" s="51">
        <v>3.2655734999999999</v>
      </c>
      <c r="AF35" s="51">
        <v>3.2464170999999999</v>
      </c>
      <c r="AG35" s="51">
        <v>1.6852019</v>
      </c>
    </row>
    <row r="36" spans="1:33" ht="12.75" customHeight="1">
      <c r="A36" s="9" t="s">
        <v>27</v>
      </c>
      <c r="B36" s="53">
        <v>0</v>
      </c>
      <c r="C36" s="51">
        <v>0</v>
      </c>
      <c r="D36" s="51">
        <v>0</v>
      </c>
      <c r="E36" s="51">
        <v>0</v>
      </c>
      <c r="F36" s="51">
        <v>0</v>
      </c>
      <c r="G36" s="51">
        <v>0</v>
      </c>
      <c r="H36" s="51">
        <v>0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v>0</v>
      </c>
      <c r="V36" s="51">
        <v>0</v>
      </c>
      <c r="W36" s="51">
        <v>0</v>
      </c>
      <c r="X36" s="51">
        <v>0</v>
      </c>
      <c r="Y36" s="51">
        <v>0</v>
      </c>
      <c r="Z36" s="51">
        <v>0</v>
      </c>
      <c r="AA36" s="51">
        <v>0</v>
      </c>
      <c r="AB36" s="51"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</row>
    <row r="37" spans="1:33" ht="12.75" customHeight="1">
      <c r="A37" s="9" t="s">
        <v>28</v>
      </c>
      <c r="B37" s="53">
        <v>62.309866700000001</v>
      </c>
      <c r="C37" s="51">
        <v>141.6220667</v>
      </c>
      <c r="D37" s="51">
        <v>145.9311333</v>
      </c>
      <c r="E37" s="51">
        <v>139.0759333</v>
      </c>
      <c r="F37" s="51">
        <v>130.6132667</v>
      </c>
      <c r="G37" s="51">
        <v>134.8702667</v>
      </c>
      <c r="H37" s="51">
        <v>151.0102</v>
      </c>
      <c r="I37" s="51">
        <v>150.7564667</v>
      </c>
      <c r="J37" s="51">
        <v>133.73580000000001</v>
      </c>
      <c r="K37" s="51">
        <v>126.9906</v>
      </c>
      <c r="L37" s="51">
        <v>118.46559999999999</v>
      </c>
      <c r="M37" s="51">
        <v>130.8024667</v>
      </c>
      <c r="N37" s="51">
        <v>94.239933300000004</v>
      </c>
      <c r="O37" s="51">
        <v>93.249200000000002</v>
      </c>
      <c r="P37" s="51">
        <v>82.454533299999994</v>
      </c>
      <c r="Q37" s="51">
        <v>83.536933300000001</v>
      </c>
      <c r="R37" s="51">
        <v>62.309866700000001</v>
      </c>
      <c r="S37" s="51">
        <v>59.468200000000003</v>
      </c>
      <c r="T37" s="51">
        <v>57.462533299999997</v>
      </c>
      <c r="U37" s="51">
        <v>56.8172</v>
      </c>
      <c r="V37" s="51">
        <v>55.4664</v>
      </c>
      <c r="W37" s="51">
        <v>53.841333300000002</v>
      </c>
      <c r="X37" s="51">
        <v>52.775066700000004</v>
      </c>
      <c r="Y37" s="51">
        <v>54.949399999999997</v>
      </c>
      <c r="Z37" s="51">
        <v>45.361066700000002</v>
      </c>
      <c r="AA37" s="51">
        <v>39.892600000000002</v>
      </c>
      <c r="AB37" s="51">
        <v>37.554733300000002</v>
      </c>
      <c r="AC37" s="51">
        <v>33.729666700000003</v>
      </c>
      <c r="AD37" s="51">
        <v>31.4314</v>
      </c>
      <c r="AE37" s="51">
        <v>29.717600000000001</v>
      </c>
      <c r="AF37" s="51">
        <v>29.272466699999999</v>
      </c>
      <c r="AG37" s="51">
        <v>29.48</v>
      </c>
    </row>
    <row r="38" spans="1:33" ht="12.75" customHeight="1">
      <c r="A38" s="9" t="s">
        <v>29</v>
      </c>
      <c r="B38" s="53">
        <v>0</v>
      </c>
      <c r="C38" s="53">
        <v>0</v>
      </c>
      <c r="D38" s="53">
        <v>0</v>
      </c>
      <c r="E38" s="53">
        <v>0</v>
      </c>
      <c r="F38" s="53">
        <v>0</v>
      </c>
      <c r="G38" s="53">
        <v>0</v>
      </c>
      <c r="H38" s="5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0</v>
      </c>
      <c r="S38" s="53">
        <v>0</v>
      </c>
      <c r="T38" s="53">
        <v>0</v>
      </c>
      <c r="U38" s="53">
        <v>0</v>
      </c>
      <c r="V38" s="53">
        <v>0</v>
      </c>
      <c r="W38" s="53">
        <v>0</v>
      </c>
      <c r="X38" s="53">
        <v>0</v>
      </c>
      <c r="Y38" s="53">
        <v>0</v>
      </c>
      <c r="Z38" s="53">
        <v>0</v>
      </c>
      <c r="AA38" s="53">
        <v>0</v>
      </c>
      <c r="AB38" s="53">
        <v>0</v>
      </c>
      <c r="AC38" s="53">
        <v>0</v>
      </c>
      <c r="AD38" s="53">
        <v>0</v>
      </c>
      <c r="AE38" s="53">
        <v>0</v>
      </c>
      <c r="AF38" s="53">
        <v>0</v>
      </c>
      <c r="AG38" s="53">
        <v>0</v>
      </c>
    </row>
    <row r="39" spans="1:33" ht="12.75" customHeight="1">
      <c r="A39" s="9" t="s">
        <v>30</v>
      </c>
      <c r="B39" s="53">
        <v>0</v>
      </c>
      <c r="C39" s="53">
        <v>0</v>
      </c>
      <c r="D39" s="53">
        <v>0</v>
      </c>
      <c r="E39" s="53">
        <v>0</v>
      </c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  <c r="V39" s="53">
        <v>0</v>
      </c>
      <c r="W39" s="53">
        <v>0</v>
      </c>
      <c r="X39" s="53">
        <v>0</v>
      </c>
      <c r="Y39" s="53">
        <v>0</v>
      </c>
      <c r="Z39" s="53">
        <v>0</v>
      </c>
      <c r="AA39" s="53">
        <v>0</v>
      </c>
      <c r="AB39" s="53">
        <v>0</v>
      </c>
      <c r="AC39" s="53">
        <v>0</v>
      </c>
      <c r="AD39" s="53">
        <v>0</v>
      </c>
      <c r="AE39" s="53">
        <v>0</v>
      </c>
      <c r="AF39" s="53">
        <v>0</v>
      </c>
      <c r="AG39" s="53">
        <v>0</v>
      </c>
    </row>
    <row r="40" spans="1:33" ht="12.75" customHeight="1">
      <c r="A40" s="10" t="s">
        <v>31</v>
      </c>
      <c r="B40" s="53">
        <v>-22289.84</v>
      </c>
      <c r="C40" s="51">
        <v>-23385.93</v>
      </c>
      <c r="D40" s="51">
        <v>-21490.23</v>
      </c>
      <c r="E40" s="51">
        <v>-23543.83</v>
      </c>
      <c r="F40" s="51">
        <v>-23546.2</v>
      </c>
      <c r="G40" s="51">
        <v>-23458.89</v>
      </c>
      <c r="H40" s="51">
        <v>-23339.8</v>
      </c>
      <c r="I40" s="51">
        <v>-22850.98</v>
      </c>
      <c r="J40" s="51">
        <v>-23060.02</v>
      </c>
      <c r="K40" s="51">
        <v>-22886.52</v>
      </c>
      <c r="L40" s="51">
        <v>-22763.69</v>
      </c>
      <c r="M40" s="51">
        <v>-22716.74</v>
      </c>
      <c r="N40" s="51">
        <v>-21849.53</v>
      </c>
      <c r="O40" s="51">
        <v>-22707.41</v>
      </c>
      <c r="P40" s="51">
        <v>-22624.3</v>
      </c>
      <c r="Q40" s="51">
        <v>-22541.69</v>
      </c>
      <c r="R40" s="51">
        <v>-22289.84</v>
      </c>
      <c r="S40" s="51">
        <v>-22259.29</v>
      </c>
      <c r="T40" s="51">
        <v>-22073.81</v>
      </c>
      <c r="U40" s="51">
        <v>-22081.73</v>
      </c>
      <c r="V40" s="51">
        <v>-19387.91</v>
      </c>
      <c r="W40" s="51">
        <v>-21889.02</v>
      </c>
      <c r="X40" s="51">
        <v>-21946.82</v>
      </c>
      <c r="Y40" s="51">
        <v>-21959.64</v>
      </c>
      <c r="Z40" s="51">
        <v>-21973.919999999998</v>
      </c>
      <c r="AA40" s="51">
        <v>-21885.65</v>
      </c>
      <c r="AB40" s="51">
        <v>-21900.37</v>
      </c>
      <c r="AC40" s="51">
        <v>-21925.89</v>
      </c>
      <c r="AD40" s="51">
        <v>-21961.27</v>
      </c>
      <c r="AE40" s="51">
        <v>-21983.52</v>
      </c>
      <c r="AF40" s="51">
        <v>-21916.84</v>
      </c>
      <c r="AG40" s="51">
        <v>-21905.01</v>
      </c>
    </row>
    <row r="41" spans="1:33" ht="12.75" customHeight="1">
      <c r="A41" s="9" t="s">
        <v>32</v>
      </c>
      <c r="B41" s="53">
        <v>-22289.84</v>
      </c>
      <c r="C41" s="51">
        <v>-23385.93</v>
      </c>
      <c r="D41" s="51">
        <v>-21490.23</v>
      </c>
      <c r="E41" s="51">
        <v>-23543.83</v>
      </c>
      <c r="F41" s="51">
        <v>-23546.2</v>
      </c>
      <c r="G41" s="51">
        <v>-23458.89</v>
      </c>
      <c r="H41" s="51">
        <v>-23339.8</v>
      </c>
      <c r="I41" s="51">
        <v>-22850.98</v>
      </c>
      <c r="J41" s="51">
        <v>-23060.02</v>
      </c>
      <c r="K41" s="51">
        <v>-22886.52</v>
      </c>
      <c r="L41" s="51">
        <v>-22763.69</v>
      </c>
      <c r="M41" s="51">
        <v>-22716.74</v>
      </c>
      <c r="N41" s="51">
        <v>-21849.53</v>
      </c>
      <c r="O41" s="51">
        <v>-22707.41</v>
      </c>
      <c r="P41" s="51">
        <v>-22624.3</v>
      </c>
      <c r="Q41" s="51">
        <v>-22541.69</v>
      </c>
      <c r="R41" s="51">
        <v>-22289.84</v>
      </c>
      <c r="S41" s="51">
        <v>-22259.29</v>
      </c>
      <c r="T41" s="51">
        <v>-22073.81</v>
      </c>
      <c r="U41" s="51">
        <v>-22081.73</v>
      </c>
      <c r="V41" s="51">
        <v>-19387.91</v>
      </c>
      <c r="W41" s="51">
        <v>-21889.02</v>
      </c>
      <c r="X41" s="51">
        <v>-21946.82</v>
      </c>
      <c r="Y41" s="51">
        <v>-21959.64</v>
      </c>
      <c r="Z41" s="51">
        <v>-21973.919999999998</v>
      </c>
      <c r="AA41" s="51">
        <v>-21885.65</v>
      </c>
      <c r="AB41" s="51">
        <v>-21900.37</v>
      </c>
      <c r="AC41" s="51">
        <v>-21925.89</v>
      </c>
      <c r="AD41" s="51">
        <v>-21961.27</v>
      </c>
      <c r="AE41" s="51">
        <v>-21983.52</v>
      </c>
      <c r="AF41" s="51">
        <v>-21916.84</v>
      </c>
      <c r="AG41" s="51">
        <v>-21905.01</v>
      </c>
    </row>
    <row r="42" spans="1:33" ht="12.75" customHeight="1">
      <c r="A42" s="9" t="s">
        <v>33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0</v>
      </c>
      <c r="K42" s="53">
        <v>0</v>
      </c>
      <c r="L42" s="53">
        <v>0</v>
      </c>
      <c r="M42" s="53">
        <v>0</v>
      </c>
      <c r="N42" s="53">
        <v>0</v>
      </c>
      <c r="O42" s="53">
        <v>0</v>
      </c>
      <c r="P42" s="53">
        <v>0</v>
      </c>
      <c r="Q42" s="53">
        <v>0</v>
      </c>
      <c r="R42" s="53">
        <v>0</v>
      </c>
      <c r="S42" s="53">
        <v>0</v>
      </c>
      <c r="T42" s="53">
        <v>0</v>
      </c>
      <c r="U42" s="53">
        <v>0</v>
      </c>
      <c r="V42" s="53">
        <v>0</v>
      </c>
      <c r="W42" s="53">
        <v>0</v>
      </c>
      <c r="X42" s="53">
        <v>0</v>
      </c>
      <c r="Y42" s="53">
        <v>0</v>
      </c>
      <c r="Z42" s="53">
        <v>0</v>
      </c>
      <c r="AA42" s="53">
        <v>0</v>
      </c>
      <c r="AB42" s="53">
        <v>0</v>
      </c>
      <c r="AC42" s="53">
        <v>0</v>
      </c>
      <c r="AD42" s="53">
        <v>0</v>
      </c>
      <c r="AE42" s="53">
        <v>0</v>
      </c>
      <c r="AF42" s="53">
        <v>0</v>
      </c>
      <c r="AG42" s="53">
        <v>0</v>
      </c>
    </row>
    <row r="43" spans="1:33" ht="12.75" customHeight="1">
      <c r="A43" s="9" t="s">
        <v>34</v>
      </c>
      <c r="B43" s="53">
        <v>0</v>
      </c>
      <c r="C43" s="53">
        <v>0</v>
      </c>
      <c r="D43" s="53">
        <v>0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  <c r="V43" s="53">
        <v>0</v>
      </c>
      <c r="W43" s="53">
        <v>0</v>
      </c>
      <c r="X43" s="53">
        <v>0</v>
      </c>
      <c r="Y43" s="53">
        <v>0</v>
      </c>
      <c r="Z43" s="53">
        <v>0</v>
      </c>
      <c r="AA43" s="53">
        <v>0</v>
      </c>
      <c r="AB43" s="53">
        <v>0</v>
      </c>
      <c r="AC43" s="53">
        <v>0</v>
      </c>
      <c r="AD43" s="53">
        <v>0</v>
      </c>
      <c r="AE43" s="53">
        <v>0</v>
      </c>
      <c r="AF43" s="53">
        <v>0</v>
      </c>
      <c r="AG43" s="53">
        <v>0</v>
      </c>
    </row>
    <row r="44" spans="1:33" ht="12.75" customHeight="1">
      <c r="A44" s="9" t="s">
        <v>35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53">
        <v>0</v>
      </c>
      <c r="AE44" s="53">
        <v>0</v>
      </c>
      <c r="AF44" s="53">
        <v>0</v>
      </c>
      <c r="AG44" s="53">
        <v>0</v>
      </c>
    </row>
    <row r="45" spans="1:33" ht="12.75" customHeight="1">
      <c r="A45" s="9" t="s">
        <v>36</v>
      </c>
      <c r="B45" s="53">
        <v>0</v>
      </c>
      <c r="C45" s="53">
        <v>0</v>
      </c>
      <c r="D45" s="53">
        <v>0</v>
      </c>
      <c r="E45" s="53">
        <v>0</v>
      </c>
      <c r="F45" s="53">
        <v>0</v>
      </c>
      <c r="G45" s="53">
        <v>0</v>
      </c>
      <c r="H45" s="53">
        <v>0</v>
      </c>
      <c r="I45" s="53">
        <v>0</v>
      </c>
      <c r="J45" s="53">
        <v>0</v>
      </c>
      <c r="K45" s="53">
        <v>0</v>
      </c>
      <c r="L45" s="53">
        <v>0</v>
      </c>
      <c r="M45" s="53">
        <v>0</v>
      </c>
      <c r="N45" s="53">
        <v>0</v>
      </c>
      <c r="O45" s="53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  <c r="V45" s="53">
        <v>0</v>
      </c>
      <c r="W45" s="53">
        <v>0</v>
      </c>
      <c r="X45" s="53">
        <v>0</v>
      </c>
      <c r="Y45" s="53">
        <v>0</v>
      </c>
      <c r="Z45" s="53">
        <v>0</v>
      </c>
      <c r="AA45" s="53">
        <v>0</v>
      </c>
      <c r="AB45" s="53">
        <v>0</v>
      </c>
      <c r="AC45" s="53">
        <v>0</v>
      </c>
      <c r="AD45" s="53">
        <v>0</v>
      </c>
      <c r="AE45" s="53">
        <v>0</v>
      </c>
      <c r="AF45" s="53">
        <v>0</v>
      </c>
      <c r="AG45" s="53">
        <v>0</v>
      </c>
    </row>
    <row r="46" spans="1:33" ht="12.75" customHeight="1">
      <c r="A46" s="9" t="s">
        <v>37</v>
      </c>
      <c r="B46" s="53">
        <v>0</v>
      </c>
      <c r="C46" s="53">
        <v>0</v>
      </c>
      <c r="D46" s="53">
        <v>0</v>
      </c>
      <c r="E46" s="53">
        <v>0</v>
      </c>
      <c r="F46" s="53">
        <v>0</v>
      </c>
      <c r="G46" s="53">
        <v>0</v>
      </c>
      <c r="H46" s="53">
        <v>0</v>
      </c>
      <c r="I46" s="53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53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  <c r="V46" s="53">
        <v>0</v>
      </c>
      <c r="W46" s="53">
        <v>0</v>
      </c>
      <c r="X46" s="53">
        <v>0</v>
      </c>
      <c r="Y46" s="53">
        <v>0</v>
      </c>
      <c r="Z46" s="53">
        <v>0</v>
      </c>
      <c r="AA46" s="53">
        <v>0</v>
      </c>
      <c r="AB46" s="53">
        <v>0</v>
      </c>
      <c r="AC46" s="53">
        <v>0</v>
      </c>
      <c r="AD46" s="53">
        <v>0</v>
      </c>
      <c r="AE46" s="53">
        <v>0</v>
      </c>
      <c r="AF46" s="53">
        <v>0</v>
      </c>
      <c r="AG46" s="53">
        <v>0</v>
      </c>
    </row>
    <row r="47" spans="1:33" ht="12.75" customHeight="1">
      <c r="A47" s="9" t="s">
        <v>38</v>
      </c>
      <c r="B47" s="53">
        <v>0</v>
      </c>
      <c r="C47" s="53">
        <v>0</v>
      </c>
      <c r="D47" s="53">
        <v>0</v>
      </c>
      <c r="E47" s="53">
        <v>0</v>
      </c>
      <c r="F47" s="53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3">
        <v>0</v>
      </c>
      <c r="N47" s="53">
        <v>0</v>
      </c>
      <c r="O47" s="53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  <c r="V47" s="53">
        <v>0</v>
      </c>
      <c r="W47" s="53">
        <v>0</v>
      </c>
      <c r="X47" s="53">
        <v>0</v>
      </c>
      <c r="Y47" s="53">
        <v>0</v>
      </c>
      <c r="Z47" s="53">
        <v>0</v>
      </c>
      <c r="AA47" s="53">
        <v>0</v>
      </c>
      <c r="AB47" s="53">
        <v>0</v>
      </c>
      <c r="AC47" s="53">
        <v>0</v>
      </c>
      <c r="AD47" s="53">
        <v>0</v>
      </c>
      <c r="AE47" s="53">
        <v>0</v>
      </c>
      <c r="AF47" s="53">
        <v>0</v>
      </c>
      <c r="AG47" s="53">
        <v>0</v>
      </c>
    </row>
    <row r="48" spans="1:33" ht="12.75" customHeight="1">
      <c r="A48" s="9" t="s">
        <v>39</v>
      </c>
      <c r="B48" s="53">
        <v>0</v>
      </c>
      <c r="C48" s="53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3">
        <v>0</v>
      </c>
      <c r="Z48" s="53">
        <v>0</v>
      </c>
      <c r="AA48" s="53">
        <v>0</v>
      </c>
      <c r="AB48" s="53">
        <v>0</v>
      </c>
      <c r="AC48" s="53">
        <v>0</v>
      </c>
      <c r="AD48" s="53">
        <v>0</v>
      </c>
      <c r="AE48" s="53">
        <v>0</v>
      </c>
      <c r="AF48" s="53">
        <v>0</v>
      </c>
      <c r="AG48" s="53">
        <v>0</v>
      </c>
    </row>
    <row r="49" spans="1:33" ht="12.75" customHeight="1">
      <c r="A49" s="10" t="s">
        <v>118</v>
      </c>
      <c r="B49" s="53">
        <v>7328.9038300000011</v>
      </c>
      <c r="C49" s="53">
        <v>7572.8596100000004</v>
      </c>
      <c r="D49" s="53">
        <v>7709.2900900000004</v>
      </c>
      <c r="E49" s="53">
        <v>7818.1254600000002</v>
      </c>
      <c r="F49" s="53">
        <v>8213.6108800000002</v>
      </c>
      <c r="G49" s="53">
        <v>9018.1227999999992</v>
      </c>
      <c r="H49" s="53">
        <v>10009.2565</v>
      </c>
      <c r="I49" s="53">
        <v>10399.471679999999</v>
      </c>
      <c r="J49" s="53">
        <v>10244.560590000001</v>
      </c>
      <c r="K49" s="53">
        <v>10370.163900000001</v>
      </c>
      <c r="L49" s="53">
        <v>10492.593609999998</v>
      </c>
      <c r="M49" s="53">
        <v>10047.132449999999</v>
      </c>
      <c r="N49" s="53">
        <v>9606.2697900000003</v>
      </c>
      <c r="O49" s="53">
        <v>9194.6440600000005</v>
      </c>
      <c r="P49" s="53">
        <v>8537.9321400000008</v>
      </c>
      <c r="Q49" s="53">
        <v>8025.9153900000001</v>
      </c>
      <c r="R49" s="53">
        <v>7328.9038300000011</v>
      </c>
      <c r="S49" s="53">
        <v>6829.87817</v>
      </c>
      <c r="T49" s="53">
        <v>6442.9736500000008</v>
      </c>
      <c r="U49" s="53">
        <v>5715.4164500000006</v>
      </c>
      <c r="V49" s="53">
        <v>4868.4517900000001</v>
      </c>
      <c r="W49" s="53">
        <v>4423.3093800000006</v>
      </c>
      <c r="X49" s="53">
        <v>3986.2188600000009</v>
      </c>
      <c r="Y49" s="53">
        <v>3654.8852299999999</v>
      </c>
      <c r="Z49" s="53">
        <v>3324.8053200000004</v>
      </c>
      <c r="AA49" s="53">
        <v>3124.8030699999999</v>
      </c>
      <c r="AB49" s="53">
        <v>2886.2955199999997</v>
      </c>
      <c r="AC49" s="53">
        <v>2803.8966099999998</v>
      </c>
      <c r="AD49" s="53">
        <v>2733.8801699999999</v>
      </c>
      <c r="AE49" s="53">
        <v>2737.95975</v>
      </c>
      <c r="AF49" s="53">
        <v>2692.7716799999998</v>
      </c>
      <c r="AG49" s="53">
        <v>2607.2219300000002</v>
      </c>
    </row>
    <row r="50" spans="1:33" ht="12.75" customHeight="1">
      <c r="A50" s="9" t="s">
        <v>41</v>
      </c>
      <c r="B50" s="53">
        <v>5230.8475200000003</v>
      </c>
      <c r="C50" s="51">
        <v>5833.2720200000003</v>
      </c>
      <c r="D50" s="51">
        <v>5918.8710700000001</v>
      </c>
      <c r="E50" s="51">
        <v>5929.6873400000004</v>
      </c>
      <c r="F50" s="51">
        <v>6324.5306700000001</v>
      </c>
      <c r="G50" s="51">
        <v>7062.5650599999999</v>
      </c>
      <c r="H50" s="51">
        <v>7721.1899599999997</v>
      </c>
      <c r="I50" s="51">
        <v>8082.1312799999996</v>
      </c>
      <c r="J50" s="51">
        <v>8214.6830000000009</v>
      </c>
      <c r="K50" s="51">
        <v>8375.7837500000005</v>
      </c>
      <c r="L50" s="51">
        <v>8608.1338199999991</v>
      </c>
      <c r="M50" s="51">
        <v>8030.1941399999996</v>
      </c>
      <c r="N50" s="51">
        <v>7310.5388300000004</v>
      </c>
      <c r="O50" s="51">
        <v>6830.0248600000004</v>
      </c>
      <c r="P50" s="51">
        <v>6322.3601600000002</v>
      </c>
      <c r="Q50" s="51">
        <v>5777.2826699999996</v>
      </c>
      <c r="R50" s="51">
        <v>5230.8475200000003</v>
      </c>
      <c r="S50" s="51">
        <v>4666.3847500000002</v>
      </c>
      <c r="T50" s="51">
        <v>4143.81286</v>
      </c>
      <c r="U50" s="51">
        <v>3608.2457800000002</v>
      </c>
      <c r="V50" s="51">
        <v>3071.7072899999998</v>
      </c>
      <c r="W50" s="51">
        <v>2601.43613</v>
      </c>
      <c r="X50" s="51">
        <v>2225.8090000000002</v>
      </c>
      <c r="Y50" s="51">
        <v>1889.78458</v>
      </c>
      <c r="Z50" s="51">
        <v>1597.6357</v>
      </c>
      <c r="AA50" s="51">
        <v>1351.16534</v>
      </c>
      <c r="AB50" s="51">
        <v>1141.44507</v>
      </c>
      <c r="AC50" s="51">
        <v>970.06736000000001</v>
      </c>
      <c r="AD50" s="51">
        <v>834.62351000000001</v>
      </c>
      <c r="AE50" s="51">
        <v>722.57627000000002</v>
      </c>
      <c r="AF50" s="51">
        <v>644.86071000000004</v>
      </c>
      <c r="AG50" s="51">
        <v>595.68775000000005</v>
      </c>
    </row>
    <row r="51" spans="1:33" ht="12.75" customHeight="1">
      <c r="A51" s="9" t="s">
        <v>42</v>
      </c>
      <c r="B51" s="53">
        <v>18.473130000000001</v>
      </c>
      <c r="C51" s="51">
        <v>21.430610000000001</v>
      </c>
      <c r="D51" s="51">
        <v>1.0369699999999999</v>
      </c>
      <c r="E51" s="51">
        <v>1.4877400000000001</v>
      </c>
      <c r="F51" s="51">
        <v>0.87361</v>
      </c>
      <c r="G51" s="51">
        <v>0.25947999999999999</v>
      </c>
      <c r="H51" s="51">
        <v>1.18981</v>
      </c>
      <c r="I51" s="51">
        <v>0.47728999999999999</v>
      </c>
      <c r="J51" s="51">
        <v>2.6843699999999999</v>
      </c>
      <c r="K51" s="51">
        <v>0.1</v>
      </c>
      <c r="L51" s="51">
        <v>3.69197</v>
      </c>
      <c r="M51" s="51">
        <v>0.52690999999999999</v>
      </c>
      <c r="N51" s="51">
        <v>4.0910000000000002E-2</v>
      </c>
      <c r="O51" s="51">
        <v>0.70191999999999999</v>
      </c>
      <c r="P51" s="51">
        <v>4.3736199999999998</v>
      </c>
      <c r="Q51" s="51">
        <v>12.65931</v>
      </c>
      <c r="R51" s="51">
        <v>18.473130000000001</v>
      </c>
      <c r="S51" s="51">
        <v>21.338940000000001</v>
      </c>
      <c r="T51" s="51">
        <v>27.392160000000001</v>
      </c>
      <c r="U51" s="51">
        <v>31.17259</v>
      </c>
      <c r="V51" s="51">
        <v>33.960560000000001</v>
      </c>
      <c r="W51" s="51">
        <v>39.562060000000002</v>
      </c>
      <c r="X51" s="51">
        <v>49.53416</v>
      </c>
      <c r="Y51" s="51">
        <v>46.183300000000003</v>
      </c>
      <c r="Z51" s="51">
        <v>42.818420000000003</v>
      </c>
      <c r="AA51" s="51">
        <v>38.726999999999997</v>
      </c>
      <c r="AB51" s="51">
        <v>37.332070000000002</v>
      </c>
      <c r="AC51" s="51">
        <v>37.369950000000003</v>
      </c>
      <c r="AD51" s="51">
        <v>38.750860000000003</v>
      </c>
      <c r="AE51" s="51">
        <v>43.879429999999999</v>
      </c>
      <c r="AF51" s="51">
        <v>46.661909999999999</v>
      </c>
      <c r="AG51" s="51">
        <v>49.52431</v>
      </c>
    </row>
    <row r="52" spans="1:33" ht="12.75" customHeight="1">
      <c r="A52" s="9" t="s">
        <v>43</v>
      </c>
      <c r="B52" s="53">
        <v>375.17863999999997</v>
      </c>
      <c r="C52" s="51">
        <v>21.554539999999999</v>
      </c>
      <c r="D52" s="51">
        <v>8.6832999999999991</v>
      </c>
      <c r="E52" s="51">
        <v>68.5672</v>
      </c>
      <c r="F52" s="51">
        <v>66.582149999999999</v>
      </c>
      <c r="G52" s="51">
        <v>115.89015000000001</v>
      </c>
      <c r="H52" s="51">
        <v>416.10021</v>
      </c>
      <c r="I52" s="51">
        <v>405.71967999999998</v>
      </c>
      <c r="J52" s="51">
        <v>108.71639</v>
      </c>
      <c r="K52" s="51">
        <v>122.32799</v>
      </c>
      <c r="L52" s="51">
        <v>68.194159999999997</v>
      </c>
      <c r="M52" s="51">
        <v>267.02348999999998</v>
      </c>
      <c r="N52" s="51">
        <v>569.93552</v>
      </c>
      <c r="O52" s="51">
        <v>638.48275999999998</v>
      </c>
      <c r="P52" s="51">
        <v>441.54102</v>
      </c>
      <c r="Q52" s="51">
        <v>535.51049999999998</v>
      </c>
      <c r="R52" s="51">
        <v>375.17863999999997</v>
      </c>
      <c r="S52" s="51">
        <v>500.07580000000002</v>
      </c>
      <c r="T52" s="51">
        <v>591.77180999999996</v>
      </c>
      <c r="U52" s="51">
        <v>463.81508000000002</v>
      </c>
      <c r="V52" s="51">
        <v>162.8964</v>
      </c>
      <c r="W52" s="51">
        <v>219.01967999999999</v>
      </c>
      <c r="X52" s="51">
        <v>157.89321000000001</v>
      </c>
      <c r="Y52" s="51">
        <v>157.18415999999999</v>
      </c>
      <c r="Z52" s="51">
        <v>162.16977</v>
      </c>
      <c r="AA52" s="51">
        <v>155.01489000000001</v>
      </c>
      <c r="AB52" s="51">
        <v>108.62291999999999</v>
      </c>
      <c r="AC52" s="51">
        <v>138.83580000000001</v>
      </c>
      <c r="AD52" s="51">
        <v>135.73654999999999</v>
      </c>
      <c r="AE52" s="51">
        <v>165.95625000000001</v>
      </c>
      <c r="AF52" s="51">
        <v>221.83669</v>
      </c>
      <c r="AG52" s="51">
        <v>306.30709000000002</v>
      </c>
    </row>
    <row r="53" spans="1:33" ht="12.75" customHeight="1">
      <c r="A53" s="9" t="s">
        <v>44</v>
      </c>
      <c r="B53" s="53">
        <v>1704.40454</v>
      </c>
      <c r="C53" s="51">
        <v>1696.6024399999999</v>
      </c>
      <c r="D53" s="51">
        <v>1780.69875</v>
      </c>
      <c r="E53" s="51">
        <v>1818.38318</v>
      </c>
      <c r="F53" s="51">
        <v>1821.62445</v>
      </c>
      <c r="G53" s="51">
        <v>1839.4081100000001</v>
      </c>
      <c r="H53" s="51">
        <v>1870.7765199999999</v>
      </c>
      <c r="I53" s="51">
        <v>1911.1434300000001</v>
      </c>
      <c r="J53" s="51">
        <v>1918.4768300000001</v>
      </c>
      <c r="K53" s="51">
        <v>1871.95216</v>
      </c>
      <c r="L53" s="51">
        <v>1812.57366</v>
      </c>
      <c r="M53" s="51">
        <v>1749.3879099999999</v>
      </c>
      <c r="N53" s="51">
        <v>1725.7545299999999</v>
      </c>
      <c r="O53" s="51">
        <v>1725.43452</v>
      </c>
      <c r="P53" s="51">
        <v>1769.65734</v>
      </c>
      <c r="Q53" s="51">
        <v>1700.46291</v>
      </c>
      <c r="R53" s="51">
        <v>1704.40454</v>
      </c>
      <c r="S53" s="51">
        <v>1642.0786800000001</v>
      </c>
      <c r="T53" s="51">
        <v>1679.9968200000001</v>
      </c>
      <c r="U53" s="51">
        <v>1612.183</v>
      </c>
      <c r="V53" s="51">
        <v>1599.8875399999999</v>
      </c>
      <c r="W53" s="51">
        <v>1563.29151</v>
      </c>
      <c r="X53" s="51">
        <v>1552.9824900000001</v>
      </c>
      <c r="Y53" s="51">
        <v>1561.7331899999999</v>
      </c>
      <c r="Z53" s="51">
        <v>1522.1814300000001</v>
      </c>
      <c r="AA53" s="51">
        <v>1579.8958399999999</v>
      </c>
      <c r="AB53" s="51">
        <v>1598.89546</v>
      </c>
      <c r="AC53" s="51">
        <v>1657.6234999999999</v>
      </c>
      <c r="AD53" s="51">
        <v>1724.7692500000001</v>
      </c>
      <c r="AE53" s="51">
        <v>1805.5478000000001</v>
      </c>
      <c r="AF53" s="51">
        <v>1779.41237</v>
      </c>
      <c r="AG53" s="51">
        <v>1655.7027800000001</v>
      </c>
    </row>
    <row r="54" spans="1:33" ht="12.75" customHeight="1">
      <c r="A54" s="9" t="s">
        <v>45</v>
      </c>
      <c r="B54" s="53">
        <v>0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1">
        <v>0</v>
      </c>
      <c r="L54" s="51">
        <v>0</v>
      </c>
      <c r="M54" s="51">
        <v>0</v>
      </c>
      <c r="N54" s="51">
        <v>0</v>
      </c>
      <c r="O54" s="51">
        <v>0</v>
      </c>
      <c r="P54" s="51">
        <v>0</v>
      </c>
      <c r="Q54" s="51">
        <v>0</v>
      </c>
      <c r="R54" s="51">
        <v>0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</row>
    <row r="55" spans="1:33" ht="12.75" customHeight="1">
      <c r="A55" s="10" t="s">
        <v>46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  <c r="V55" s="53">
        <v>0</v>
      </c>
      <c r="W55" s="53">
        <v>0</v>
      </c>
      <c r="X55" s="53">
        <v>0</v>
      </c>
      <c r="Y55" s="53">
        <v>0</v>
      </c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>
        <v>0</v>
      </c>
      <c r="AG55" s="53">
        <v>0</v>
      </c>
    </row>
  </sheetData>
  <phoneticPr fontId="1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27"/>
  <sheetViews>
    <sheetView zoomScaleNormal="100" zoomScaleSheetLayoutView="100" workbookViewId="0">
      <pane xSplit="1" topLeftCell="B1" activePane="topRight" state="frozen"/>
      <selection pane="topRight" activeCell="F11" sqref="F11"/>
    </sheetView>
  </sheetViews>
  <sheetFormatPr defaultColWidth="9.140625" defaultRowHeight="12.75"/>
  <cols>
    <col min="1" max="1" width="33.85546875" style="1" bestFit="1" customWidth="1"/>
    <col min="2" max="2" width="13.42578125" style="34" customWidth="1"/>
    <col min="3" max="3" width="13.42578125" style="34" customWidth="1" collapsed="1"/>
    <col min="4" max="33" width="13.42578125" style="34" customWidth="1"/>
    <col min="34" max="16384" width="9.140625" style="34"/>
  </cols>
  <sheetData>
    <row r="1" spans="1:33" ht="26.25" customHeight="1">
      <c r="A1" s="3" t="s">
        <v>112</v>
      </c>
      <c r="B1" s="11" t="s">
        <v>63</v>
      </c>
      <c r="C1" s="32" t="s">
        <v>64</v>
      </c>
      <c r="D1" s="32" t="s">
        <v>65</v>
      </c>
      <c r="E1" s="32" t="s">
        <v>66</v>
      </c>
      <c r="F1" s="32" t="s">
        <v>67</v>
      </c>
      <c r="G1" s="32" t="s">
        <v>68</v>
      </c>
      <c r="H1" s="32" t="s">
        <v>69</v>
      </c>
      <c r="I1" s="32" t="s">
        <v>70</v>
      </c>
      <c r="J1" s="32" t="s">
        <v>71</v>
      </c>
      <c r="K1" s="32" t="s">
        <v>72</v>
      </c>
      <c r="L1" s="32" t="s">
        <v>73</v>
      </c>
      <c r="M1" s="32" t="s">
        <v>74</v>
      </c>
      <c r="N1" s="32" t="s">
        <v>75</v>
      </c>
      <c r="O1" s="32" t="s">
        <v>76</v>
      </c>
      <c r="P1" s="32" t="s">
        <v>77</v>
      </c>
      <c r="Q1" s="32" t="s">
        <v>78</v>
      </c>
      <c r="R1" s="32" t="s">
        <v>79</v>
      </c>
      <c r="S1" s="32" t="s">
        <v>80</v>
      </c>
      <c r="T1" s="32" t="s">
        <v>81</v>
      </c>
      <c r="U1" s="32" t="s">
        <v>82</v>
      </c>
      <c r="V1" s="32" t="s">
        <v>83</v>
      </c>
      <c r="W1" s="32" t="s">
        <v>84</v>
      </c>
      <c r="X1" s="32" t="s">
        <v>85</v>
      </c>
      <c r="Y1" s="32" t="s">
        <v>86</v>
      </c>
      <c r="Z1" s="32" t="s">
        <v>87</v>
      </c>
      <c r="AA1" s="32" t="s">
        <v>88</v>
      </c>
      <c r="AB1" s="32" t="s">
        <v>89</v>
      </c>
      <c r="AC1" s="32" t="s">
        <v>90</v>
      </c>
      <c r="AD1" s="32" t="s">
        <v>91</v>
      </c>
      <c r="AE1" s="32">
        <v>2018</v>
      </c>
      <c r="AF1" s="32">
        <v>2019</v>
      </c>
      <c r="AG1" s="32">
        <v>2020</v>
      </c>
    </row>
    <row r="2" spans="1:33" ht="12.75" customHeight="1">
      <c r="A2" s="14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12.75" customHeight="1">
      <c r="A3" s="47" t="s">
        <v>60</v>
      </c>
      <c r="B3" s="50">
        <v>266460.32281669998</v>
      </c>
      <c r="C3" s="51">
        <v>124183.76704950001</v>
      </c>
      <c r="D3" s="51">
        <v>133604.21860329999</v>
      </c>
      <c r="E3" s="51">
        <v>142187.7176533</v>
      </c>
      <c r="F3" s="51">
        <v>153807.57149669999</v>
      </c>
      <c r="G3" s="51">
        <v>161174.1208867</v>
      </c>
      <c r="H3" s="51">
        <v>168887.31323999999</v>
      </c>
      <c r="I3" s="51">
        <v>176792.96557669999</v>
      </c>
      <c r="J3" s="51">
        <v>190556.9145746</v>
      </c>
      <c r="K3" s="51">
        <v>200172.07488999999</v>
      </c>
      <c r="L3" s="51">
        <v>207808.75255999999</v>
      </c>
      <c r="M3" s="51">
        <v>226899.20262669999</v>
      </c>
      <c r="N3" s="51">
        <v>229776.96482779999</v>
      </c>
      <c r="O3" s="51">
        <v>237326.73905929999</v>
      </c>
      <c r="P3" s="51">
        <v>248248.15197979999</v>
      </c>
      <c r="Q3" s="51">
        <v>257883.27430329999</v>
      </c>
      <c r="R3" s="51">
        <v>266460.32281669998</v>
      </c>
      <c r="S3" s="51">
        <v>276159.31929999997</v>
      </c>
      <c r="T3" s="51">
        <v>279800.13676329999</v>
      </c>
      <c r="U3" s="51">
        <v>266594.31050000002</v>
      </c>
      <c r="V3" s="51">
        <v>252505.83541</v>
      </c>
      <c r="W3" s="51">
        <v>270148.44237329997</v>
      </c>
      <c r="X3" s="51">
        <v>276282.19324669999</v>
      </c>
      <c r="Y3" s="51">
        <v>272738.11342000001</v>
      </c>
      <c r="Z3" s="51">
        <v>273873.14591670001</v>
      </c>
      <c r="AA3" s="51">
        <v>276370.66336000001</v>
      </c>
      <c r="AB3" s="51">
        <v>275866.97757729999</v>
      </c>
      <c r="AC3" s="51">
        <v>279731.25887820002</v>
      </c>
      <c r="AD3" s="51">
        <v>285246.8974742</v>
      </c>
      <c r="AE3" s="51">
        <v>283415.7609311</v>
      </c>
      <c r="AF3" s="51">
        <v>273954.21694820002</v>
      </c>
      <c r="AG3" s="51">
        <v>271702.18595539988</v>
      </c>
    </row>
    <row r="4" spans="1:33" ht="12.75" customHeight="1">
      <c r="A4" s="47" t="s">
        <v>62</v>
      </c>
      <c r="B4" s="50">
        <v>9507.6202266</v>
      </c>
      <c r="C4" s="51">
        <v>10705.424911100001</v>
      </c>
      <c r="D4" s="51">
        <v>11029.7441764</v>
      </c>
      <c r="E4" s="51">
        <v>10977.0494334</v>
      </c>
      <c r="F4" s="51">
        <v>11382.663450100001</v>
      </c>
      <c r="G4" s="51">
        <v>12141.124942500001</v>
      </c>
      <c r="H4" s="51">
        <v>12899.3727574</v>
      </c>
      <c r="I4" s="51">
        <v>13291.158939000001</v>
      </c>
      <c r="J4" s="51">
        <v>13000.614238800001</v>
      </c>
      <c r="K4" s="51">
        <v>12898.968245100001</v>
      </c>
      <c r="L4" s="51">
        <v>13188.128901300001</v>
      </c>
      <c r="M4" s="51">
        <v>12555.899138000001</v>
      </c>
      <c r="N4" s="51">
        <v>11734.338104300001</v>
      </c>
      <c r="O4" s="51">
        <v>11127.6562032</v>
      </c>
      <c r="P4" s="51">
        <v>10606.113319800001</v>
      </c>
      <c r="Q4" s="51">
        <v>9969.1936910999993</v>
      </c>
      <c r="R4" s="51">
        <v>9507.6202266</v>
      </c>
      <c r="S4" s="51">
        <v>8886.1188972</v>
      </c>
      <c r="T4" s="51">
        <v>8318.4600437000008</v>
      </c>
      <c r="U4" s="51">
        <v>7659.1818201999986</v>
      </c>
      <c r="V4" s="51">
        <v>7044.2475001000003</v>
      </c>
      <c r="W4" s="51">
        <v>6570.4663688999999</v>
      </c>
      <c r="X4" s="51">
        <v>6226.1817116000002</v>
      </c>
      <c r="Y4" s="51">
        <v>5889.8652204</v>
      </c>
      <c r="Z4" s="51">
        <v>5546.8896340000001</v>
      </c>
      <c r="AA4" s="51">
        <v>5305.4360065999999</v>
      </c>
      <c r="AB4" s="51">
        <v>5104.8525653999995</v>
      </c>
      <c r="AC4" s="51">
        <v>5031.9492639999999</v>
      </c>
      <c r="AD4" s="51">
        <v>4921.9415730000001</v>
      </c>
      <c r="AE4" s="51">
        <v>4891.1646569000004</v>
      </c>
      <c r="AF4" s="51">
        <v>4775.2057177999995</v>
      </c>
      <c r="AG4" s="51">
        <v>4617.7813465999998</v>
      </c>
    </row>
    <row r="5" spans="1:33" ht="12.75" customHeight="1">
      <c r="A5" s="47" t="s">
        <v>61</v>
      </c>
      <c r="B5" s="50">
        <v>4300.1761693999997</v>
      </c>
      <c r="C5" s="51">
        <v>2992.0633637999999</v>
      </c>
      <c r="D5" s="51">
        <v>3262.3165429999999</v>
      </c>
      <c r="E5" s="51">
        <v>3252.9913056</v>
      </c>
      <c r="F5" s="51">
        <v>3324.2799940999998</v>
      </c>
      <c r="G5" s="51">
        <v>3370.7852367</v>
      </c>
      <c r="H5" s="51">
        <v>3448.0429611</v>
      </c>
      <c r="I5" s="51">
        <v>3532.9958270000002</v>
      </c>
      <c r="J5" s="51">
        <v>3376.7882598000001</v>
      </c>
      <c r="K5" s="51">
        <v>3303.4191939000002</v>
      </c>
      <c r="L5" s="51">
        <v>3273.9979582999999</v>
      </c>
      <c r="M5" s="51">
        <v>3885.9257664000002</v>
      </c>
      <c r="N5" s="51">
        <v>3937.0484454000002</v>
      </c>
      <c r="O5" s="51">
        <v>4029.6967466999999</v>
      </c>
      <c r="P5" s="51">
        <v>4046.2775766999998</v>
      </c>
      <c r="Q5" s="51">
        <v>4192.3217735999997</v>
      </c>
      <c r="R5" s="51">
        <v>4300.1761693999997</v>
      </c>
      <c r="S5" s="51">
        <v>4800.0026500000004</v>
      </c>
      <c r="T5" s="51">
        <v>4873.0579272999994</v>
      </c>
      <c r="U5" s="51">
        <v>4457.7741076000002</v>
      </c>
      <c r="V5" s="51">
        <v>4621.9941268000002</v>
      </c>
      <c r="W5" s="51">
        <v>5025.6346264000003</v>
      </c>
      <c r="X5" s="51">
        <v>4926.5969097999996</v>
      </c>
      <c r="Y5" s="51">
        <v>4840.5472126000004</v>
      </c>
      <c r="Z5" s="51">
        <v>4643.3817588999991</v>
      </c>
      <c r="AA5" s="51">
        <v>4623.9867070999999</v>
      </c>
      <c r="AB5" s="51">
        <v>4592.7172412</v>
      </c>
      <c r="AC5" s="51">
        <v>4794.1094261999997</v>
      </c>
      <c r="AD5" s="51">
        <v>5002.7694068000001</v>
      </c>
      <c r="AE5" s="51">
        <v>5076.0112255999993</v>
      </c>
      <c r="AF5" s="51">
        <v>4904.5823636999994</v>
      </c>
      <c r="AG5" s="51">
        <v>4905.5338812999998</v>
      </c>
    </row>
    <row r="6" spans="1:33" ht="12.75" customHeight="1">
      <c r="A6" s="47" t="s">
        <v>47</v>
      </c>
      <c r="B6" s="50">
        <v>10283.91705</v>
      </c>
      <c r="C6" s="50">
        <v>0</v>
      </c>
      <c r="D6" s="50">
        <v>0</v>
      </c>
      <c r="E6" s="50">
        <v>0</v>
      </c>
      <c r="F6" s="50">
        <v>755.02200000000005</v>
      </c>
      <c r="G6" s="50">
        <v>854.7</v>
      </c>
      <c r="H6" s="50">
        <v>801.42</v>
      </c>
      <c r="I6" s="50">
        <v>1305.3599999999999</v>
      </c>
      <c r="J6" s="50">
        <v>1477.41</v>
      </c>
      <c r="K6" s="50">
        <v>2082.8040000000001</v>
      </c>
      <c r="L6" s="50">
        <v>1738.31</v>
      </c>
      <c r="M6" s="50">
        <v>2461.8910000000001</v>
      </c>
      <c r="N6" s="50">
        <v>6538.3650295999996</v>
      </c>
      <c r="O6" s="50">
        <v>10670.757730400001</v>
      </c>
      <c r="P6" s="50">
        <v>11519.813854</v>
      </c>
      <c r="Q6" s="50">
        <v>12643.39136</v>
      </c>
      <c r="R6" s="50">
        <v>10283.91705</v>
      </c>
      <c r="S6" s="50">
        <v>9224.8054499999998</v>
      </c>
      <c r="T6" s="50">
        <v>8673.3520599999993</v>
      </c>
      <c r="U6" s="50">
        <v>6273.00558</v>
      </c>
      <c r="V6" s="50">
        <v>5606.8622000000005</v>
      </c>
      <c r="W6" s="50">
        <v>5217.1733700000004</v>
      </c>
      <c r="X6" s="50">
        <v>5172.01937</v>
      </c>
      <c r="Y6" s="50">
        <v>4288.0085400000007</v>
      </c>
      <c r="Z6" s="50">
        <v>5133.9715100000003</v>
      </c>
      <c r="AA6" s="50">
        <v>5000.6061100000006</v>
      </c>
      <c r="AB6" s="50">
        <v>4552.1162000000004</v>
      </c>
      <c r="AC6" s="50">
        <v>4356.2763677000003</v>
      </c>
      <c r="AD6" s="50">
        <v>4288.3612245000004</v>
      </c>
      <c r="AE6" s="50">
        <v>4360.3204196999995</v>
      </c>
      <c r="AF6" s="50">
        <v>3855.3738781000002</v>
      </c>
      <c r="AG6" s="50">
        <v>3905.6372437</v>
      </c>
    </row>
    <row r="7" spans="1:33" ht="12.75" customHeight="1">
      <c r="A7" s="47" t="s">
        <v>104</v>
      </c>
      <c r="B7" s="50">
        <v>1098.1559</v>
      </c>
      <c r="C7" s="51">
        <v>0</v>
      </c>
      <c r="D7" s="51">
        <v>0</v>
      </c>
      <c r="E7" s="51">
        <v>0</v>
      </c>
      <c r="F7" s="51">
        <v>755.02200000000005</v>
      </c>
      <c r="G7" s="51">
        <v>854.7</v>
      </c>
      <c r="H7" s="51">
        <v>801.42</v>
      </c>
      <c r="I7" s="51">
        <v>1305.3599999999999</v>
      </c>
      <c r="J7" s="51">
        <v>1477.41</v>
      </c>
      <c r="K7" s="51">
        <v>2082.8040000000001</v>
      </c>
      <c r="L7" s="51">
        <v>1609.056</v>
      </c>
      <c r="M7" s="51">
        <v>2318.5680000000002</v>
      </c>
      <c r="N7" s="51">
        <v>2618.7633332999999</v>
      </c>
      <c r="O7" s="51">
        <v>2215.6186667000002</v>
      </c>
      <c r="P7" s="51">
        <v>2396.7946667000001</v>
      </c>
      <c r="Q7" s="51">
        <v>2450.7506699999999</v>
      </c>
      <c r="R7" s="51">
        <v>1098.1559</v>
      </c>
      <c r="S7" s="51">
        <v>1015.18956</v>
      </c>
      <c r="T7" s="51">
        <v>1121.58923</v>
      </c>
      <c r="U7" s="51">
        <v>1074.49756</v>
      </c>
      <c r="V7" s="51">
        <v>1017.63062</v>
      </c>
      <c r="W7" s="51">
        <v>971.23461999999995</v>
      </c>
      <c r="X7" s="51">
        <v>1053.2317499999999</v>
      </c>
      <c r="Y7" s="51">
        <v>906.65220999999997</v>
      </c>
      <c r="Z7" s="51">
        <v>1018.90612</v>
      </c>
      <c r="AA7" s="51">
        <v>1048.08249</v>
      </c>
      <c r="AB7" s="51">
        <v>1020.1664196</v>
      </c>
      <c r="AC7" s="51">
        <v>1026.2070406</v>
      </c>
      <c r="AD7" s="51">
        <v>1023.3946549</v>
      </c>
      <c r="AE7" s="51">
        <v>1012.7023162</v>
      </c>
      <c r="AF7" s="51">
        <v>1027.1024018000001</v>
      </c>
      <c r="AG7" s="51">
        <v>1053.1454437</v>
      </c>
    </row>
    <row r="8" spans="1:33" ht="12.75" customHeight="1">
      <c r="A8" s="47" t="s">
        <v>105</v>
      </c>
      <c r="B8" s="50">
        <v>3470.0067800000002</v>
      </c>
      <c r="C8" s="51">
        <v>0</v>
      </c>
      <c r="D8" s="51">
        <v>0</v>
      </c>
      <c r="E8" s="51">
        <v>0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2.6629999999999998</v>
      </c>
      <c r="M8" s="51">
        <v>13.311999999999999</v>
      </c>
      <c r="N8" s="51">
        <v>2939.1679901000002</v>
      </c>
      <c r="O8" s="51">
        <v>4142.6772213000004</v>
      </c>
      <c r="P8" s="51">
        <v>4198.0991547000003</v>
      </c>
      <c r="Q8" s="51">
        <v>4340.5463900000004</v>
      </c>
      <c r="R8" s="51">
        <v>3470.0067800000002</v>
      </c>
      <c r="S8" s="51">
        <v>3663.6120900000001</v>
      </c>
      <c r="T8" s="51">
        <v>3372.2102500000001</v>
      </c>
      <c r="U8" s="51">
        <v>2082.2381399999999</v>
      </c>
      <c r="V8" s="51">
        <v>1559.8738900000001</v>
      </c>
      <c r="W8" s="51">
        <v>1770.25611</v>
      </c>
      <c r="X8" s="51">
        <v>1781.3792699999999</v>
      </c>
      <c r="Y8" s="51">
        <v>1141.04123</v>
      </c>
      <c r="Z8" s="51">
        <v>1344.9961699999999</v>
      </c>
      <c r="AA8" s="51">
        <v>1555.65699</v>
      </c>
      <c r="AB8" s="51">
        <v>1347.3714477999999</v>
      </c>
      <c r="AC8" s="51">
        <v>1440.6658319000001</v>
      </c>
      <c r="AD8" s="51">
        <v>1408.8958923</v>
      </c>
      <c r="AE8" s="51">
        <v>1535.7394376</v>
      </c>
      <c r="AF8" s="51">
        <v>1420.4143306999999</v>
      </c>
      <c r="AG8" s="51">
        <v>1447.3789999999999</v>
      </c>
    </row>
    <row r="9" spans="1:33" ht="12.75" customHeight="1">
      <c r="A9" s="47" t="s">
        <v>106</v>
      </c>
      <c r="B9" s="50">
        <v>0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</row>
    <row r="10" spans="1:33" ht="12.75" customHeight="1">
      <c r="A10" s="47" t="s">
        <v>107</v>
      </c>
      <c r="B10" s="50">
        <v>4950.7515999999996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115.965</v>
      </c>
      <c r="M10" s="51">
        <v>120.401</v>
      </c>
      <c r="N10" s="51">
        <v>745.74470029999998</v>
      </c>
      <c r="O10" s="51">
        <v>3914.2726146999998</v>
      </c>
      <c r="P10" s="51">
        <v>4384.6281362999998</v>
      </c>
      <c r="Q10" s="51">
        <v>5193.3392999999996</v>
      </c>
      <c r="R10" s="51">
        <v>4950.7515999999996</v>
      </c>
      <c r="S10" s="51">
        <v>3857.6569</v>
      </c>
      <c r="T10" s="51">
        <v>3381.4279200000001</v>
      </c>
      <c r="U10" s="51">
        <v>2911.94643</v>
      </c>
      <c r="V10" s="51">
        <v>2451.9436700000001</v>
      </c>
      <c r="W10" s="51">
        <v>2218.0136200000002</v>
      </c>
      <c r="X10" s="51">
        <v>1917.59466</v>
      </c>
      <c r="Y10" s="51">
        <v>1852.36311</v>
      </c>
      <c r="Z10" s="51">
        <v>1997.3921600000001</v>
      </c>
      <c r="AA10" s="51">
        <v>1730.3409300000001</v>
      </c>
      <c r="AB10" s="51">
        <v>1522.5209826</v>
      </c>
      <c r="AC10" s="51">
        <v>1417.5964071999999</v>
      </c>
      <c r="AD10" s="51">
        <v>1415.8696717</v>
      </c>
      <c r="AE10" s="51">
        <v>1302.4439262000001</v>
      </c>
      <c r="AF10" s="51">
        <v>934.59588369999994</v>
      </c>
      <c r="AG10" s="51">
        <v>841.56179999999995</v>
      </c>
    </row>
    <row r="11" spans="1:33" ht="12.75" customHeight="1">
      <c r="A11" s="47" t="s">
        <v>108</v>
      </c>
      <c r="B11" s="50">
        <v>765.00277000000006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10.625999999999999</v>
      </c>
      <c r="M11" s="51">
        <v>9.61</v>
      </c>
      <c r="N11" s="51">
        <v>234.68900590000001</v>
      </c>
      <c r="O11" s="51">
        <v>398.1892277</v>
      </c>
      <c r="P11" s="51">
        <v>540.29189629999996</v>
      </c>
      <c r="Q11" s="51">
        <v>658.755</v>
      </c>
      <c r="R11" s="51">
        <v>765.00277000000006</v>
      </c>
      <c r="S11" s="51">
        <v>688.34690000000001</v>
      </c>
      <c r="T11" s="51">
        <v>798.12465999999995</v>
      </c>
      <c r="U11" s="51">
        <v>204.32345000000001</v>
      </c>
      <c r="V11" s="51">
        <v>577.41402000000005</v>
      </c>
      <c r="W11" s="51">
        <v>257.66901999999999</v>
      </c>
      <c r="X11" s="51">
        <v>419.81369000000001</v>
      </c>
      <c r="Y11" s="51">
        <v>387.95199000000002</v>
      </c>
      <c r="Z11" s="51">
        <v>772.67705999999998</v>
      </c>
      <c r="AA11" s="51">
        <v>666.52570000000003</v>
      </c>
      <c r="AB11" s="51">
        <v>662.05735000000004</v>
      </c>
      <c r="AC11" s="51">
        <v>471.80708800000002</v>
      </c>
      <c r="AD11" s="51">
        <v>440.20100559999997</v>
      </c>
      <c r="AE11" s="51">
        <v>509.43473970000002</v>
      </c>
      <c r="AF11" s="51">
        <v>473.26126190000002</v>
      </c>
      <c r="AG11" s="51">
        <v>563.55100000000004</v>
      </c>
    </row>
    <row r="12" spans="1:33" ht="12.75" customHeight="1">
      <c r="A12" s="47" t="s">
        <v>109</v>
      </c>
      <c r="B12" s="50">
        <v>24091.713446000002</v>
      </c>
      <c r="C12" s="57">
        <v>13697.488274900001</v>
      </c>
      <c r="D12" s="50">
        <v>14292.0607194</v>
      </c>
      <c r="E12" s="50">
        <v>14230.040739</v>
      </c>
      <c r="F12" s="50">
        <v>15461.965444200001</v>
      </c>
      <c r="G12" s="50">
        <v>16366.610179200001</v>
      </c>
      <c r="H12" s="50">
        <v>17148.835718499999</v>
      </c>
      <c r="I12" s="50">
        <v>18129.514766</v>
      </c>
      <c r="J12" s="50">
        <v>17854.8124986</v>
      </c>
      <c r="K12" s="50">
        <v>18285.191439000002</v>
      </c>
      <c r="L12" s="50">
        <v>18200.436859600002</v>
      </c>
      <c r="M12" s="50">
        <v>18903.7159044</v>
      </c>
      <c r="N12" s="50">
        <v>22209.751579299998</v>
      </c>
      <c r="O12" s="50">
        <v>25828.1106803</v>
      </c>
      <c r="P12" s="50">
        <v>26172.204750500001</v>
      </c>
      <c r="Q12" s="50">
        <v>26804.906824699996</v>
      </c>
      <c r="R12" s="50">
        <v>24091.713446000002</v>
      </c>
      <c r="S12" s="50">
        <v>22910.9269972</v>
      </c>
      <c r="T12" s="50">
        <v>21864.870030999999</v>
      </c>
      <c r="U12" s="50">
        <v>18389.961507799999</v>
      </c>
      <c r="V12" s="50">
        <v>17273.103826900002</v>
      </c>
      <c r="W12" s="50">
        <v>16813.2743653</v>
      </c>
      <c r="X12" s="50">
        <v>16324.797991400001</v>
      </c>
      <c r="Y12" s="50">
        <v>15018.420973000002</v>
      </c>
      <c r="Z12" s="50">
        <v>15324.242902899998</v>
      </c>
      <c r="AA12" s="50">
        <v>14930.0288237</v>
      </c>
      <c r="AB12" s="50">
        <v>14249.686006600001</v>
      </c>
      <c r="AC12" s="50">
        <v>14182.3350579</v>
      </c>
      <c r="AD12" s="50">
        <v>14213.072204300001</v>
      </c>
      <c r="AE12" s="50">
        <v>14327.496302199999</v>
      </c>
      <c r="AF12" s="50">
        <v>13535.161959599998</v>
      </c>
      <c r="AG12" s="50">
        <v>13428.952471599998</v>
      </c>
    </row>
    <row r="13" spans="1:33" ht="12.75" customHeight="1">
      <c r="A13" s="47" t="s">
        <v>110</v>
      </c>
      <c r="B13" s="50">
        <v>290552.03626269993</v>
      </c>
      <c r="C13" s="57">
        <v>137881.2553244</v>
      </c>
      <c r="D13" s="50">
        <v>147896.27932269999</v>
      </c>
      <c r="E13" s="50">
        <v>156417.75839230002</v>
      </c>
      <c r="F13" s="50">
        <v>169269.5369409</v>
      </c>
      <c r="G13" s="50">
        <v>177540.73106590001</v>
      </c>
      <c r="H13" s="50">
        <v>186036.14895850001</v>
      </c>
      <c r="I13" s="50">
        <v>194922.48034269997</v>
      </c>
      <c r="J13" s="50">
        <v>208411.72707320002</v>
      </c>
      <c r="K13" s="50">
        <v>218457.26632899998</v>
      </c>
      <c r="L13" s="50">
        <v>226009.18941959998</v>
      </c>
      <c r="M13" s="50">
        <v>245802.9185311</v>
      </c>
      <c r="N13" s="50">
        <v>251986.7164071</v>
      </c>
      <c r="O13" s="50">
        <v>263154.84973959997</v>
      </c>
      <c r="P13" s="50">
        <v>274420.3567303</v>
      </c>
      <c r="Q13" s="50">
        <v>284688.18112800003</v>
      </c>
      <c r="R13" s="50">
        <v>290552.03626269993</v>
      </c>
      <c r="S13" s="50">
        <v>299070.24629719992</v>
      </c>
      <c r="T13" s="50">
        <v>301665.00679429999</v>
      </c>
      <c r="U13" s="50">
        <v>284984.2720078</v>
      </c>
      <c r="V13" s="50">
        <v>269778.93923689995</v>
      </c>
      <c r="W13" s="50">
        <v>286961.71673859993</v>
      </c>
      <c r="X13" s="50">
        <v>292606.99123809999</v>
      </c>
      <c r="Y13" s="50">
        <v>287756.53439300001</v>
      </c>
      <c r="Z13" s="50">
        <v>289197.38881960005</v>
      </c>
      <c r="AA13" s="50">
        <v>291300.69218369998</v>
      </c>
      <c r="AB13" s="50">
        <v>290116.66358389996</v>
      </c>
      <c r="AC13" s="50">
        <v>293913.59393610002</v>
      </c>
      <c r="AD13" s="50">
        <v>299459.96967849997</v>
      </c>
      <c r="AE13" s="50">
        <v>297743.25723330001</v>
      </c>
      <c r="AF13" s="50">
        <v>287489.37890780001</v>
      </c>
      <c r="AG13" s="50">
        <v>285131.13842699985</v>
      </c>
    </row>
    <row r="14" spans="1:33" ht="12.75" customHeight="1">
      <c r="A14" s="13"/>
      <c r="B14" s="50"/>
      <c r="C14" s="57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</row>
    <row r="15" spans="1:33" ht="12.75" customHeight="1">
      <c r="A15" s="15" t="s">
        <v>111</v>
      </c>
      <c r="B15" s="50"/>
      <c r="C15" s="57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</row>
    <row r="16" spans="1:33" ht="12.75" customHeight="1">
      <c r="A16" s="47" t="s">
        <v>60</v>
      </c>
      <c r="B16" s="50">
        <v>244170.48281669998</v>
      </c>
      <c r="C16" s="59">
        <v>100797.8370495</v>
      </c>
      <c r="D16" s="52">
        <v>112113.98860329999</v>
      </c>
      <c r="E16" s="52">
        <v>118643.8876533</v>
      </c>
      <c r="F16" s="52">
        <v>130261.3714967</v>
      </c>
      <c r="G16" s="52">
        <v>137715.23088669998</v>
      </c>
      <c r="H16" s="52">
        <v>145547.51324</v>
      </c>
      <c r="I16" s="52">
        <v>153941.98557669998</v>
      </c>
      <c r="J16" s="52">
        <v>167496.89457460001</v>
      </c>
      <c r="K16" s="52">
        <v>177285.55489</v>
      </c>
      <c r="L16" s="52">
        <v>185045.06255999999</v>
      </c>
      <c r="M16" s="52">
        <v>204182.4626267</v>
      </c>
      <c r="N16" s="52">
        <v>207927.4348278</v>
      </c>
      <c r="O16" s="52">
        <v>214619.32905929998</v>
      </c>
      <c r="P16" s="52">
        <v>225623.85197980001</v>
      </c>
      <c r="Q16" s="52">
        <v>235341.58430329998</v>
      </c>
      <c r="R16" s="52">
        <v>244170.48281669998</v>
      </c>
      <c r="S16" s="52">
        <v>253900.02929999997</v>
      </c>
      <c r="T16" s="52">
        <v>257726.32676329999</v>
      </c>
      <c r="U16" s="52">
        <v>244512.58050000001</v>
      </c>
      <c r="V16" s="52">
        <v>233117.92541</v>
      </c>
      <c r="W16" s="52">
        <v>248259.42237329998</v>
      </c>
      <c r="X16" s="52">
        <v>254335.37324669998</v>
      </c>
      <c r="Y16" s="52">
        <v>250778.47341999999</v>
      </c>
      <c r="Z16" s="52">
        <v>251899.22591670003</v>
      </c>
      <c r="AA16" s="52">
        <v>254485.01336000001</v>
      </c>
      <c r="AB16" s="52">
        <v>253966.60757729999</v>
      </c>
      <c r="AC16" s="52">
        <v>257805.36887820001</v>
      </c>
      <c r="AD16" s="52">
        <v>263285.62747419998</v>
      </c>
      <c r="AE16" s="52">
        <v>261432.24093110001</v>
      </c>
      <c r="AF16" s="52">
        <v>252037.37694820002</v>
      </c>
      <c r="AG16" s="52">
        <v>249797.17595539987</v>
      </c>
    </row>
    <row r="17" spans="1:33" ht="12.75" customHeight="1">
      <c r="A17" s="47" t="s">
        <v>62</v>
      </c>
      <c r="B17" s="50">
        <v>9507.6202266</v>
      </c>
      <c r="C17" s="58">
        <v>10705.424911100001</v>
      </c>
      <c r="D17" s="52">
        <v>11029.7441764</v>
      </c>
      <c r="E17" s="52">
        <v>10977.0494334</v>
      </c>
      <c r="F17" s="52">
        <v>11382.663450100001</v>
      </c>
      <c r="G17" s="52">
        <v>12141.124942500001</v>
      </c>
      <c r="H17" s="52">
        <v>12899.3727574</v>
      </c>
      <c r="I17" s="52">
        <v>13291.158939000001</v>
      </c>
      <c r="J17" s="52">
        <v>13000.614238800001</v>
      </c>
      <c r="K17" s="52">
        <v>12898.968245100001</v>
      </c>
      <c r="L17" s="52">
        <v>13188.128901300001</v>
      </c>
      <c r="M17" s="52">
        <v>12555.899138000001</v>
      </c>
      <c r="N17" s="52">
        <v>11734.338104300001</v>
      </c>
      <c r="O17" s="52">
        <v>11127.6562032</v>
      </c>
      <c r="P17" s="52">
        <v>10606.113319800001</v>
      </c>
      <c r="Q17" s="52">
        <v>9969.1936910999993</v>
      </c>
      <c r="R17" s="52">
        <v>9507.6202266</v>
      </c>
      <c r="S17" s="52">
        <v>8886.1188972</v>
      </c>
      <c r="T17" s="52">
        <v>8318.4600437000008</v>
      </c>
      <c r="U17" s="52">
        <v>7659.1818201999986</v>
      </c>
      <c r="V17" s="52">
        <v>7044.2475001000003</v>
      </c>
      <c r="W17" s="52">
        <v>6570.4663688999999</v>
      </c>
      <c r="X17" s="52">
        <v>6226.1817116000002</v>
      </c>
      <c r="Y17" s="52">
        <v>5889.8652204</v>
      </c>
      <c r="Z17" s="52">
        <v>5546.8896340000001</v>
      </c>
      <c r="AA17" s="52">
        <v>5305.4360065999999</v>
      </c>
      <c r="AB17" s="52">
        <v>5104.8525653999995</v>
      </c>
      <c r="AC17" s="52">
        <v>5031.9492639999999</v>
      </c>
      <c r="AD17" s="52">
        <v>4921.9415730000001</v>
      </c>
      <c r="AE17" s="52">
        <v>4891.1646569000004</v>
      </c>
      <c r="AF17" s="52">
        <v>4775.2057177999995</v>
      </c>
      <c r="AG17" s="52">
        <v>4617.7813465999998</v>
      </c>
    </row>
    <row r="18" spans="1:33" ht="12.75" customHeight="1">
      <c r="A18" s="47" t="s">
        <v>61</v>
      </c>
      <c r="B18" s="50">
        <v>4300.1761693999997</v>
      </c>
      <c r="C18" s="58">
        <v>2992.0633637999999</v>
      </c>
      <c r="D18" s="52">
        <v>3262.3165429999999</v>
      </c>
      <c r="E18" s="52">
        <v>3252.9913056</v>
      </c>
      <c r="F18" s="52">
        <v>3324.2799940999998</v>
      </c>
      <c r="G18" s="52">
        <v>3370.7852367</v>
      </c>
      <c r="H18" s="52">
        <v>3448.0429611</v>
      </c>
      <c r="I18" s="52">
        <v>3532.9958270000002</v>
      </c>
      <c r="J18" s="52">
        <v>3376.7882598000001</v>
      </c>
      <c r="K18" s="52">
        <v>3303.4191939000002</v>
      </c>
      <c r="L18" s="52">
        <v>3273.9979582999999</v>
      </c>
      <c r="M18" s="52">
        <v>3885.9257664000002</v>
      </c>
      <c r="N18" s="52">
        <v>3937.0484454000002</v>
      </c>
      <c r="O18" s="52">
        <v>4029.6967466999999</v>
      </c>
      <c r="P18" s="52">
        <v>4046.2775766999998</v>
      </c>
      <c r="Q18" s="52">
        <v>4192.3217735999997</v>
      </c>
      <c r="R18" s="52">
        <v>4300.1761693999997</v>
      </c>
      <c r="S18" s="52">
        <v>4800.0026500000004</v>
      </c>
      <c r="T18" s="52">
        <v>4873.0579272999994</v>
      </c>
      <c r="U18" s="52">
        <v>4457.7741076000002</v>
      </c>
      <c r="V18" s="52">
        <v>4621.9941268000002</v>
      </c>
      <c r="W18" s="52">
        <v>5025.6346264000003</v>
      </c>
      <c r="X18" s="52">
        <v>4926.5969097999996</v>
      </c>
      <c r="Y18" s="52">
        <v>4840.5472126000004</v>
      </c>
      <c r="Z18" s="52">
        <v>4643.3817588999991</v>
      </c>
      <c r="AA18" s="52">
        <v>4623.9867070999999</v>
      </c>
      <c r="AB18" s="52">
        <v>4592.7172412</v>
      </c>
      <c r="AC18" s="52">
        <v>4794.1094261999997</v>
      </c>
      <c r="AD18" s="52">
        <v>5002.7694068000001</v>
      </c>
      <c r="AE18" s="52">
        <v>5076.0112255999993</v>
      </c>
      <c r="AF18" s="52">
        <v>4904.5823636999994</v>
      </c>
      <c r="AG18" s="52">
        <v>4905.5338812999998</v>
      </c>
    </row>
    <row r="19" spans="1:33" ht="12.75" customHeight="1">
      <c r="A19" s="47" t="s">
        <v>47</v>
      </c>
      <c r="B19" s="50">
        <v>10283.91705</v>
      </c>
      <c r="C19" s="58">
        <v>0</v>
      </c>
      <c r="D19" s="52">
        <v>0</v>
      </c>
      <c r="E19" s="52">
        <v>0</v>
      </c>
      <c r="F19" s="52">
        <v>755.02200000000005</v>
      </c>
      <c r="G19" s="52">
        <v>854.7</v>
      </c>
      <c r="H19" s="52">
        <v>801.42</v>
      </c>
      <c r="I19" s="52">
        <v>1305.3599999999999</v>
      </c>
      <c r="J19" s="52">
        <v>1477.41</v>
      </c>
      <c r="K19" s="52">
        <v>2082.8040000000001</v>
      </c>
      <c r="L19" s="52">
        <v>1738.31</v>
      </c>
      <c r="M19" s="52">
        <v>2461.8910000000001</v>
      </c>
      <c r="N19" s="52">
        <v>6538.3650295999996</v>
      </c>
      <c r="O19" s="52">
        <v>10670.757730400001</v>
      </c>
      <c r="P19" s="52">
        <v>11519.813854</v>
      </c>
      <c r="Q19" s="52">
        <v>12643.39136</v>
      </c>
      <c r="R19" s="52">
        <v>10283.91705</v>
      </c>
      <c r="S19" s="52">
        <v>9224.8054499999998</v>
      </c>
      <c r="T19" s="52">
        <v>8673.3520599999993</v>
      </c>
      <c r="U19" s="52">
        <v>6273.00558</v>
      </c>
      <c r="V19" s="52">
        <v>5606.8622000000005</v>
      </c>
      <c r="W19" s="52">
        <v>5217.1733700000004</v>
      </c>
      <c r="X19" s="52">
        <v>5172.01937</v>
      </c>
      <c r="Y19" s="52">
        <v>4288.0085400000007</v>
      </c>
      <c r="Z19" s="52">
        <v>5133.9715100000003</v>
      </c>
      <c r="AA19" s="52">
        <v>5000.6061100000006</v>
      </c>
      <c r="AB19" s="52">
        <v>4552.1162000000004</v>
      </c>
      <c r="AC19" s="52">
        <v>4356.2763677000003</v>
      </c>
      <c r="AD19" s="52">
        <v>4288.3612245000004</v>
      </c>
      <c r="AE19" s="52">
        <v>4360.3204196999995</v>
      </c>
      <c r="AF19" s="52">
        <v>3855.3738781000002</v>
      </c>
      <c r="AG19" s="52">
        <v>3905.6372437</v>
      </c>
    </row>
    <row r="20" spans="1:33" ht="12.75" customHeight="1">
      <c r="A20" s="47" t="s">
        <v>104</v>
      </c>
      <c r="B20" s="50">
        <v>1098.1559</v>
      </c>
      <c r="C20" s="58">
        <v>0</v>
      </c>
      <c r="D20" s="52">
        <v>0</v>
      </c>
      <c r="E20" s="52">
        <v>0</v>
      </c>
      <c r="F20" s="52">
        <v>755.02200000000005</v>
      </c>
      <c r="G20" s="52">
        <v>854.7</v>
      </c>
      <c r="H20" s="52">
        <v>801.42</v>
      </c>
      <c r="I20" s="52">
        <v>1305.3599999999999</v>
      </c>
      <c r="J20" s="52">
        <v>1477.41</v>
      </c>
      <c r="K20" s="52">
        <v>2082.8040000000001</v>
      </c>
      <c r="L20" s="52">
        <v>1609.056</v>
      </c>
      <c r="M20" s="52">
        <v>2318.5680000000002</v>
      </c>
      <c r="N20" s="52">
        <v>2618.7633332999999</v>
      </c>
      <c r="O20" s="52">
        <v>2215.6186667000002</v>
      </c>
      <c r="P20" s="52">
        <v>2396.7946667000001</v>
      </c>
      <c r="Q20" s="52">
        <v>2450.7506699999999</v>
      </c>
      <c r="R20" s="52">
        <v>1098.1559</v>
      </c>
      <c r="S20" s="52">
        <v>1015.18956</v>
      </c>
      <c r="T20" s="52">
        <v>1121.58923</v>
      </c>
      <c r="U20" s="52">
        <v>1074.49756</v>
      </c>
      <c r="V20" s="52">
        <v>1017.63062</v>
      </c>
      <c r="W20" s="52">
        <v>971.23461999999995</v>
      </c>
      <c r="X20" s="52">
        <v>1053.2317499999999</v>
      </c>
      <c r="Y20" s="52">
        <v>906.65220999999997</v>
      </c>
      <c r="Z20" s="52">
        <v>1018.90612</v>
      </c>
      <c r="AA20" s="52">
        <v>1048.08249</v>
      </c>
      <c r="AB20" s="52">
        <v>1020.1664196</v>
      </c>
      <c r="AC20" s="52">
        <v>1026.2070406</v>
      </c>
      <c r="AD20" s="52">
        <v>1023.3946549</v>
      </c>
      <c r="AE20" s="52">
        <v>1012.7023162</v>
      </c>
      <c r="AF20" s="52">
        <v>1027.1024018000001</v>
      </c>
      <c r="AG20" s="52">
        <v>1053.1454437</v>
      </c>
    </row>
    <row r="21" spans="1:33" ht="12.75" customHeight="1">
      <c r="A21" s="47" t="s">
        <v>105</v>
      </c>
      <c r="B21" s="50">
        <v>3470.0067800000002</v>
      </c>
      <c r="C21" s="58">
        <v>0</v>
      </c>
      <c r="D21" s="52">
        <v>0</v>
      </c>
      <c r="E21" s="52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2.6629999999999998</v>
      </c>
      <c r="M21" s="52">
        <v>13.311999999999999</v>
      </c>
      <c r="N21" s="52">
        <v>2939.1679901000002</v>
      </c>
      <c r="O21" s="52">
        <v>4142.6772213000004</v>
      </c>
      <c r="P21" s="52">
        <v>4198.0991547000003</v>
      </c>
      <c r="Q21" s="52">
        <v>4340.5463900000004</v>
      </c>
      <c r="R21" s="52">
        <v>3470.0067800000002</v>
      </c>
      <c r="S21" s="52">
        <v>3663.6120900000001</v>
      </c>
      <c r="T21" s="52">
        <v>3372.2102500000001</v>
      </c>
      <c r="U21" s="52">
        <v>2082.2381399999999</v>
      </c>
      <c r="V21" s="52">
        <v>1559.8738900000001</v>
      </c>
      <c r="W21" s="52">
        <v>1770.25611</v>
      </c>
      <c r="X21" s="52">
        <v>1781.3792699999999</v>
      </c>
      <c r="Y21" s="52">
        <v>1141.04123</v>
      </c>
      <c r="Z21" s="52">
        <v>1344.9961699999999</v>
      </c>
      <c r="AA21" s="52">
        <v>1555.65699</v>
      </c>
      <c r="AB21" s="52">
        <v>1347.3714477999999</v>
      </c>
      <c r="AC21" s="52">
        <v>1440.6658319000001</v>
      </c>
      <c r="AD21" s="52">
        <v>1408.8958923</v>
      </c>
      <c r="AE21" s="52">
        <v>1535.7394376</v>
      </c>
      <c r="AF21" s="52">
        <v>1420.4143306999999</v>
      </c>
      <c r="AG21" s="52">
        <v>1447.3789999999999</v>
      </c>
    </row>
    <row r="22" spans="1:33" ht="12.75" customHeight="1">
      <c r="A22" s="47" t="s">
        <v>106</v>
      </c>
      <c r="B22" s="50">
        <v>0</v>
      </c>
      <c r="C22" s="58">
        <v>0</v>
      </c>
      <c r="D22" s="52">
        <v>0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  <c r="Y22" s="52">
        <v>0</v>
      </c>
      <c r="Z22" s="52">
        <v>0</v>
      </c>
      <c r="AA22" s="52">
        <v>0</v>
      </c>
      <c r="AB22" s="52">
        <v>0</v>
      </c>
      <c r="AC22" s="52">
        <v>0</v>
      </c>
      <c r="AD22" s="52">
        <v>0</v>
      </c>
      <c r="AE22" s="52">
        <v>0</v>
      </c>
      <c r="AF22" s="52">
        <v>0</v>
      </c>
      <c r="AG22" s="52">
        <v>0</v>
      </c>
    </row>
    <row r="23" spans="1:33" ht="12.75" customHeight="1">
      <c r="A23" s="47" t="s">
        <v>107</v>
      </c>
      <c r="B23" s="50">
        <v>4950.7515999999996</v>
      </c>
      <c r="C23" s="58">
        <v>0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115.965</v>
      </c>
      <c r="M23" s="52">
        <v>120.401</v>
      </c>
      <c r="N23" s="52">
        <v>745.74470029999998</v>
      </c>
      <c r="O23" s="52">
        <v>3914.2726146999998</v>
      </c>
      <c r="P23" s="52">
        <v>4384.6281362999998</v>
      </c>
      <c r="Q23" s="52">
        <v>5193.3392999999996</v>
      </c>
      <c r="R23" s="52">
        <v>4950.7515999999996</v>
      </c>
      <c r="S23" s="52">
        <v>3857.6569</v>
      </c>
      <c r="T23" s="52">
        <v>3381.4279200000001</v>
      </c>
      <c r="U23" s="52">
        <v>2911.94643</v>
      </c>
      <c r="V23" s="52">
        <v>2451.9436700000001</v>
      </c>
      <c r="W23" s="52">
        <v>2218.0136200000002</v>
      </c>
      <c r="X23" s="52">
        <v>1917.59466</v>
      </c>
      <c r="Y23" s="52">
        <v>1852.36311</v>
      </c>
      <c r="Z23" s="52">
        <v>1997.3921600000001</v>
      </c>
      <c r="AA23" s="52">
        <v>1730.3409300000001</v>
      </c>
      <c r="AB23" s="52">
        <v>1522.5209826</v>
      </c>
      <c r="AC23" s="52">
        <v>1417.5964071999999</v>
      </c>
      <c r="AD23" s="52">
        <v>1415.8696717</v>
      </c>
      <c r="AE23" s="52">
        <v>1302.4439262000001</v>
      </c>
      <c r="AF23" s="52">
        <v>934.59588369999994</v>
      </c>
      <c r="AG23" s="52">
        <v>841.56179999999995</v>
      </c>
    </row>
    <row r="24" spans="1:33" ht="12.75" customHeight="1">
      <c r="A24" s="47" t="s">
        <v>108</v>
      </c>
      <c r="B24" s="50">
        <v>765.00277000000006</v>
      </c>
      <c r="C24" s="58">
        <v>0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10.625999999999999</v>
      </c>
      <c r="M24" s="52">
        <v>9.61</v>
      </c>
      <c r="N24" s="52">
        <v>234.68900590000001</v>
      </c>
      <c r="O24" s="52">
        <v>398.1892277</v>
      </c>
      <c r="P24" s="52">
        <v>540.29189629999996</v>
      </c>
      <c r="Q24" s="52">
        <v>658.755</v>
      </c>
      <c r="R24" s="52">
        <v>765.00277000000006</v>
      </c>
      <c r="S24" s="52">
        <v>688.34690000000001</v>
      </c>
      <c r="T24" s="52">
        <v>798.12465999999995</v>
      </c>
      <c r="U24" s="52">
        <v>204.32345000000001</v>
      </c>
      <c r="V24" s="52">
        <v>577.41402000000005</v>
      </c>
      <c r="W24" s="52">
        <v>257.66901999999999</v>
      </c>
      <c r="X24" s="52">
        <v>419.81369000000001</v>
      </c>
      <c r="Y24" s="52">
        <v>387.95199000000002</v>
      </c>
      <c r="Z24" s="52">
        <v>772.67705999999998</v>
      </c>
      <c r="AA24" s="52">
        <v>666.52570000000003</v>
      </c>
      <c r="AB24" s="52">
        <v>662.05735000000004</v>
      </c>
      <c r="AC24" s="52">
        <v>471.80708800000002</v>
      </c>
      <c r="AD24" s="52">
        <v>440.20100559999997</v>
      </c>
      <c r="AE24" s="52">
        <v>509.43473970000002</v>
      </c>
      <c r="AF24" s="52">
        <v>473.26126190000002</v>
      </c>
      <c r="AG24" s="52">
        <v>563.55100000000004</v>
      </c>
    </row>
    <row r="25" spans="1:33" ht="12.75" customHeight="1">
      <c r="A25" s="47" t="s">
        <v>109</v>
      </c>
      <c r="B25" s="50">
        <v>24091.713446000002</v>
      </c>
      <c r="C25" s="57">
        <v>13697.488274900001</v>
      </c>
      <c r="D25" s="50">
        <v>14292.0607194</v>
      </c>
      <c r="E25" s="50">
        <v>14230.040739</v>
      </c>
      <c r="F25" s="50">
        <v>15461.965444200001</v>
      </c>
      <c r="G25" s="50">
        <v>16366.610179200001</v>
      </c>
      <c r="H25" s="50">
        <v>17148.835718499999</v>
      </c>
      <c r="I25" s="50">
        <v>18129.514766</v>
      </c>
      <c r="J25" s="50">
        <v>17854.8124986</v>
      </c>
      <c r="K25" s="50">
        <v>18285.191439000002</v>
      </c>
      <c r="L25" s="50">
        <v>18200.436859600002</v>
      </c>
      <c r="M25" s="50">
        <v>18903.7159044</v>
      </c>
      <c r="N25" s="50">
        <v>22209.751579299998</v>
      </c>
      <c r="O25" s="50">
        <v>25828.1106803</v>
      </c>
      <c r="P25" s="50">
        <v>26172.204750500001</v>
      </c>
      <c r="Q25" s="50">
        <v>26804.906824699996</v>
      </c>
      <c r="R25" s="50">
        <v>24091.713446000002</v>
      </c>
      <c r="S25" s="50">
        <v>22910.9269972</v>
      </c>
      <c r="T25" s="50">
        <v>21864.870030999999</v>
      </c>
      <c r="U25" s="50">
        <v>18389.961507799999</v>
      </c>
      <c r="V25" s="50">
        <v>17273.103826900002</v>
      </c>
      <c r="W25" s="50">
        <v>16813.2743653</v>
      </c>
      <c r="X25" s="50">
        <v>16324.797991400001</v>
      </c>
      <c r="Y25" s="50">
        <v>15018.420973000002</v>
      </c>
      <c r="Z25" s="50">
        <v>15324.242902899998</v>
      </c>
      <c r="AA25" s="50">
        <v>14930.0288237</v>
      </c>
      <c r="AB25" s="50">
        <v>14249.686006600001</v>
      </c>
      <c r="AC25" s="50">
        <v>14182.3350579</v>
      </c>
      <c r="AD25" s="50">
        <v>14213.072204300001</v>
      </c>
      <c r="AE25" s="50">
        <v>14327.496302199999</v>
      </c>
      <c r="AF25" s="50">
        <v>13535.161959599998</v>
      </c>
      <c r="AG25" s="50">
        <v>13428.952471599998</v>
      </c>
    </row>
    <row r="26" spans="1:33" ht="12.75" customHeight="1">
      <c r="A26" s="47" t="s">
        <v>121</v>
      </c>
      <c r="B26" s="50">
        <v>268262.19626269996</v>
      </c>
      <c r="C26" s="57">
        <v>114495.32532439999</v>
      </c>
      <c r="D26" s="50">
        <v>126406.04932269998</v>
      </c>
      <c r="E26" s="50">
        <v>132873.9283923</v>
      </c>
      <c r="F26" s="50">
        <v>145723.33694090002</v>
      </c>
      <c r="G26" s="50">
        <v>154081.84106589999</v>
      </c>
      <c r="H26" s="50">
        <v>162696.34895850002</v>
      </c>
      <c r="I26" s="50">
        <v>172071.50034269999</v>
      </c>
      <c r="J26" s="50">
        <v>185351.7070732</v>
      </c>
      <c r="K26" s="50">
        <v>195570.74632899999</v>
      </c>
      <c r="L26" s="50">
        <v>203245.49941959998</v>
      </c>
      <c r="M26" s="50">
        <v>223086.17853110001</v>
      </c>
      <c r="N26" s="50">
        <v>230137.1864071</v>
      </c>
      <c r="O26" s="50">
        <v>240447.4397396</v>
      </c>
      <c r="P26" s="50">
        <v>251796.05673030001</v>
      </c>
      <c r="Q26" s="50">
        <v>262146.49112799997</v>
      </c>
      <c r="R26" s="50">
        <v>268262.19626269996</v>
      </c>
      <c r="S26" s="50">
        <v>276810.95629719994</v>
      </c>
      <c r="T26" s="50">
        <v>279591.19679429999</v>
      </c>
      <c r="U26" s="50">
        <v>262902.54200780002</v>
      </c>
      <c r="V26" s="50">
        <v>250391.02923690001</v>
      </c>
      <c r="W26" s="50">
        <v>265072.69673859997</v>
      </c>
      <c r="X26" s="50">
        <v>270660.17123809998</v>
      </c>
      <c r="Y26" s="50">
        <v>265796.894393</v>
      </c>
      <c r="Z26" s="50">
        <v>267223.46881960001</v>
      </c>
      <c r="AA26" s="50">
        <v>269415.04218370002</v>
      </c>
      <c r="AB26" s="50">
        <v>268216.29358389997</v>
      </c>
      <c r="AC26" s="50">
        <v>271987.70393610001</v>
      </c>
      <c r="AD26" s="50">
        <v>277498.69967849995</v>
      </c>
      <c r="AE26" s="50">
        <v>275759.73723329999</v>
      </c>
      <c r="AF26" s="50">
        <v>265572.53890780004</v>
      </c>
      <c r="AG26" s="50">
        <v>263226.1284269999</v>
      </c>
    </row>
    <row r="27" spans="1:33">
      <c r="C27" s="56"/>
    </row>
  </sheetData>
  <phoneticPr fontId="10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workbookViewId="0">
      <selection activeCell="E11" sqref="E11"/>
    </sheetView>
  </sheetViews>
  <sheetFormatPr defaultRowHeight="12.75"/>
  <cols>
    <col min="1" max="1" width="42.85546875" customWidth="1"/>
    <col min="2" max="2" width="12.5703125" customWidth="1"/>
    <col min="3" max="3" width="18.140625" customWidth="1"/>
    <col min="4" max="5" width="10" bestFit="1" customWidth="1"/>
    <col min="6" max="6" width="29.42578125" customWidth="1"/>
    <col min="7" max="7" width="35" customWidth="1"/>
    <col min="8" max="8" width="14.85546875" customWidth="1"/>
    <col min="9" max="9" width="35.28515625" customWidth="1"/>
    <col min="10" max="10" width="36.140625" customWidth="1"/>
    <col min="11" max="11" width="12.28515625" bestFit="1" customWidth="1"/>
  </cols>
  <sheetData>
    <row r="1" spans="1:12">
      <c r="A1" s="3" t="str">
        <f>Data_by_gas!A1</f>
        <v>GHG emissions, kt CO2 equivalent</v>
      </c>
      <c r="B1" s="3" t="str">
        <f>Data_by_gas!C1</f>
        <v>1990</v>
      </c>
      <c r="C1" s="3">
        <f>Data_by_gas!AG1</f>
        <v>2020</v>
      </c>
      <c r="D1" s="3" t="s">
        <v>64</v>
      </c>
      <c r="E1" s="3">
        <v>2020</v>
      </c>
      <c r="F1" s="3" t="s">
        <v>64</v>
      </c>
      <c r="G1" s="3">
        <v>2020</v>
      </c>
      <c r="H1" s="3">
        <v>2005</v>
      </c>
      <c r="I1" s="3">
        <v>2005</v>
      </c>
      <c r="J1" s="3">
        <v>2005</v>
      </c>
    </row>
    <row r="2" spans="1:12">
      <c r="A2" s="14" t="str">
        <f>Data_by_gas!A2</f>
        <v>GHG emissions without LULUCF</v>
      </c>
    </row>
    <row r="3" spans="1:12">
      <c r="A3" t="str">
        <f>Data_by_gas!A3</f>
        <v>CO₂</v>
      </c>
      <c r="B3">
        <f>Data_by_gas!C3</f>
        <v>124183.76704950001</v>
      </c>
      <c r="C3">
        <f>Data_by_gas!AG3</f>
        <v>271702.18595539988</v>
      </c>
      <c r="D3" s="31">
        <f>ROUND((B3/$B$13)*100,2)</f>
        <v>90.07</v>
      </c>
      <c r="E3" s="31">
        <f>ROUND((C3/$C$13)*100,2)</f>
        <v>95.29</v>
      </c>
      <c r="F3" t="str">
        <f>A3&amp;"-"&amp;D3&amp;"%"</f>
        <v>CO₂-90.07%</v>
      </c>
      <c r="G3" s="1" t="str">
        <f>A3&amp;"-"&amp;E3&amp;"%"</f>
        <v>CO₂-95.29%</v>
      </c>
      <c r="H3">
        <f>Data_by_gas!B3</f>
        <v>266460.32281669998</v>
      </c>
      <c r="I3" s="37">
        <f>ROUND((H3/$H$13)*100,2)</f>
        <v>91.71</v>
      </c>
      <c r="J3" s="1" t="str">
        <f>A3&amp;"-"&amp;I3&amp;"%"</f>
        <v>CO₂-91.71%</v>
      </c>
      <c r="K3" s="38">
        <v>2005</v>
      </c>
      <c r="L3" s="44">
        <v>2020</v>
      </c>
    </row>
    <row r="4" spans="1:12">
      <c r="A4" t="str">
        <f>Data_by_gas!A4</f>
        <v>CH₄</v>
      </c>
      <c r="B4">
        <f>Data_by_gas!C4</f>
        <v>10705.424911100001</v>
      </c>
      <c r="C4" s="1">
        <f>Data_by_gas!AG4</f>
        <v>4617.7813465999998</v>
      </c>
      <c r="D4" s="31">
        <f t="shared" ref="D4:D10" si="0">ROUND((B4/$B$13)*100,2)</f>
        <v>7.76</v>
      </c>
      <c r="E4" s="31">
        <f>ROUND((C4/$C$13)*100,2)</f>
        <v>1.62</v>
      </c>
      <c r="F4" s="1" t="str">
        <f>A4&amp;"-"&amp;D4&amp;"%"</f>
        <v>CH₄-7.76%</v>
      </c>
      <c r="G4" s="44" t="str">
        <f>A4&amp;"-"&amp;E4&amp;"%"</f>
        <v>CH₄-1.62%</v>
      </c>
      <c r="H4" s="1">
        <f>Data_by_gas!B4</f>
        <v>9507.6202266</v>
      </c>
      <c r="I4" s="37">
        <f t="shared" ref="I4:I13" si="1">ROUND((H4/$H$13)*100,2)</f>
        <v>3.27</v>
      </c>
      <c r="J4" s="38" t="str">
        <f t="shared" ref="J4:J13" si="2">A4&amp;"-"&amp;I4&amp;"%"</f>
        <v>CH₄-3.27%</v>
      </c>
      <c r="K4" s="38">
        <f>91.71+3.27+1.48+3.54</f>
        <v>100</v>
      </c>
      <c r="L4" s="44">
        <f>95.29+1.62+1.72+1.37</f>
        <v>100.00000000000001</v>
      </c>
    </row>
    <row r="5" spans="1:12">
      <c r="A5" t="str">
        <f>Data_by_gas!A5</f>
        <v>N₂O</v>
      </c>
      <c r="B5">
        <f>Data_by_gas!C5</f>
        <v>2992.0633637999999</v>
      </c>
      <c r="C5" s="1">
        <f>Data_by_gas!AG5</f>
        <v>4905.5338812999998</v>
      </c>
      <c r="D5" s="31">
        <f t="shared" si="0"/>
        <v>2.17</v>
      </c>
      <c r="E5" s="31">
        <f t="shared" ref="E5:E10" si="3">ROUND((C5/$C$13)*100,2)</f>
        <v>1.72</v>
      </c>
      <c r="F5" s="1" t="str">
        <f>A5&amp;"-"&amp;D5&amp;"%"</f>
        <v>N₂O-2.17%</v>
      </c>
      <c r="G5" s="1" t="str">
        <f>A5&amp;"-"&amp;E5&amp;"%"</f>
        <v>N₂O-1.72%</v>
      </c>
      <c r="H5" s="1">
        <f>Data_by_gas!B5</f>
        <v>4300.1761693999997</v>
      </c>
      <c r="I5" s="37">
        <f t="shared" si="1"/>
        <v>1.48</v>
      </c>
      <c r="J5" s="1" t="str">
        <f>A5&amp;"-"&amp;I5&amp;"%"</f>
        <v>N₂O-1.48%</v>
      </c>
      <c r="L5" s="38"/>
    </row>
    <row r="6" spans="1:12">
      <c r="A6" t="str">
        <f>Data_by_gas!A6</f>
        <v>Aggregate F-gases</v>
      </c>
      <c r="B6">
        <f>Data_by_gas!C6</f>
        <v>0</v>
      </c>
      <c r="C6" s="1">
        <f>Data_by_gas!AG6</f>
        <v>3905.6372437</v>
      </c>
      <c r="D6" s="31">
        <f t="shared" si="0"/>
        <v>0</v>
      </c>
      <c r="E6" s="31">
        <f t="shared" si="3"/>
        <v>1.37</v>
      </c>
      <c r="F6" s="1" t="str">
        <f>A6&amp;"-"&amp;D6&amp;"%"</f>
        <v>Aggregate F-gases-0%</v>
      </c>
      <c r="G6" s="1" t="str">
        <f>A6&amp;"-"&amp;E6&amp;"%"</f>
        <v>Aggregate F-gases-1.37%</v>
      </c>
      <c r="H6" s="1">
        <f>Data_by_gas!B6</f>
        <v>10283.91705</v>
      </c>
      <c r="I6" s="37">
        <f t="shared" si="1"/>
        <v>3.54</v>
      </c>
      <c r="J6" s="1" t="str">
        <f t="shared" si="2"/>
        <v>Aggregate F-gases-3.54%</v>
      </c>
    </row>
    <row r="7" spans="1:12">
      <c r="A7" t="str">
        <f>Data_by_gas!A7</f>
        <v>HFCs</v>
      </c>
      <c r="B7">
        <f>Data_by_gas!C7</f>
        <v>0</v>
      </c>
      <c r="C7" s="1">
        <f>Data_by_gas!AG7</f>
        <v>1053.1454437</v>
      </c>
      <c r="D7" s="31">
        <f t="shared" si="0"/>
        <v>0</v>
      </c>
      <c r="E7" s="31">
        <f t="shared" si="3"/>
        <v>0.37</v>
      </c>
      <c r="H7" s="1">
        <f>Data_by_gas!B7</f>
        <v>1098.1559</v>
      </c>
      <c r="I7" s="37">
        <f t="shared" si="1"/>
        <v>0.38</v>
      </c>
      <c r="J7" s="1" t="str">
        <f t="shared" si="2"/>
        <v>HFCs-0.38%</v>
      </c>
    </row>
    <row r="8" spans="1:12">
      <c r="A8" t="str">
        <f>Data_by_gas!A8</f>
        <v>PFCs</v>
      </c>
      <c r="B8">
        <f>Data_by_gas!C8</f>
        <v>0</v>
      </c>
      <c r="C8" s="1">
        <f>Data_by_gas!AG8</f>
        <v>1447.3789999999999</v>
      </c>
      <c r="D8" s="31">
        <f t="shared" si="0"/>
        <v>0</v>
      </c>
      <c r="E8" s="31">
        <f t="shared" si="3"/>
        <v>0.51</v>
      </c>
      <c r="H8" s="1">
        <f>Data_by_gas!B8</f>
        <v>3470.0067800000002</v>
      </c>
      <c r="I8" s="37">
        <f t="shared" si="1"/>
        <v>1.19</v>
      </c>
      <c r="J8" s="1" t="str">
        <f t="shared" si="2"/>
        <v>PFCs-1.19%</v>
      </c>
    </row>
    <row r="9" spans="1:12">
      <c r="A9" t="str">
        <f>Data_by_gas!A9</f>
        <v>Unspecified mix of HFCs and PFCs</v>
      </c>
      <c r="B9">
        <f>Data_by_gas!C9</f>
        <v>0</v>
      </c>
      <c r="C9" s="1">
        <f>Data_by_gas!AG9</f>
        <v>0</v>
      </c>
      <c r="D9" s="31">
        <f t="shared" si="0"/>
        <v>0</v>
      </c>
      <c r="E9" s="31">
        <f t="shared" si="3"/>
        <v>0</v>
      </c>
      <c r="H9" s="1">
        <f>Data_by_gas!B9</f>
        <v>0</v>
      </c>
      <c r="I9" s="37">
        <f t="shared" si="1"/>
        <v>0</v>
      </c>
      <c r="J9" s="1" t="str">
        <f t="shared" si="2"/>
        <v>Unspecified mix of HFCs and PFCs-0%</v>
      </c>
    </row>
    <row r="10" spans="1:12">
      <c r="A10" t="str">
        <f>Data_by_gas!A10</f>
        <v>SF₆</v>
      </c>
      <c r="B10">
        <f>Data_by_gas!C10</f>
        <v>0</v>
      </c>
      <c r="C10" s="1">
        <f>Data_by_gas!AG10</f>
        <v>841.56179999999995</v>
      </c>
      <c r="D10" s="31">
        <f t="shared" si="0"/>
        <v>0</v>
      </c>
      <c r="E10" s="31">
        <f t="shared" si="3"/>
        <v>0.3</v>
      </c>
      <c r="H10" s="1">
        <f>Data_by_gas!B10</f>
        <v>4950.7515999999996</v>
      </c>
      <c r="I10" s="37">
        <f t="shared" si="1"/>
        <v>1.7</v>
      </c>
      <c r="J10" s="1" t="str">
        <f t="shared" si="2"/>
        <v>SF₆-1.7%</v>
      </c>
    </row>
    <row r="11" spans="1:12">
      <c r="A11" t="str">
        <f>Data_by_gas!A11</f>
        <v>NF₃</v>
      </c>
      <c r="B11">
        <f>Data_by_gas!C11</f>
        <v>0</v>
      </c>
      <c r="C11" s="1">
        <f>Data_by_gas!AG11</f>
        <v>563.55100000000004</v>
      </c>
      <c r="H11" s="1">
        <f>Data_by_gas!B11</f>
        <v>765.00277000000006</v>
      </c>
      <c r="I11" s="37">
        <f t="shared" si="1"/>
        <v>0.26</v>
      </c>
      <c r="J11" s="1" t="str">
        <f t="shared" si="2"/>
        <v>NF₃-0.26%</v>
      </c>
    </row>
    <row r="12" spans="1:12">
      <c r="A12" t="str">
        <f>Data_by_gas!A12</f>
        <v>Non-CO₂</v>
      </c>
      <c r="B12">
        <f>Data_by_gas!C12</f>
        <v>13697.488274900001</v>
      </c>
      <c r="C12" s="1">
        <f>Data_by_gas!AG12</f>
        <v>13428.952471599998</v>
      </c>
      <c r="E12" s="35"/>
      <c r="H12" s="1">
        <f>Data_by_gas!B12</f>
        <v>24091.713446000002</v>
      </c>
      <c r="I12" s="37">
        <f t="shared" si="1"/>
        <v>8.2899999999999991</v>
      </c>
      <c r="J12" s="1" t="str">
        <f t="shared" si="2"/>
        <v>Non-CO₂-8.29%</v>
      </c>
    </row>
    <row r="13" spans="1:12">
      <c r="A13" t="str">
        <f>Data_by_gas!A13</f>
        <v>Total GHG</v>
      </c>
      <c r="B13">
        <f>Data_by_gas!C13</f>
        <v>137881.2553244</v>
      </c>
      <c r="C13" s="1">
        <f>Data_by_gas!AG13</f>
        <v>285131.13842699985</v>
      </c>
      <c r="H13" s="1">
        <f>Data_by_gas!B13</f>
        <v>290552.03626269993</v>
      </c>
      <c r="I13" s="37">
        <f t="shared" si="1"/>
        <v>100</v>
      </c>
      <c r="J13" s="1" t="str">
        <f t="shared" si="2"/>
        <v>Total GHG-100%</v>
      </c>
    </row>
    <row r="15" spans="1:12">
      <c r="A15" s="14" t="str">
        <f>Data_by_gas!A15</f>
        <v>GHG emissions with LULUCF</v>
      </c>
      <c r="B15" s="3" t="str">
        <f>Data_by_gas!C1</f>
        <v>1990</v>
      </c>
      <c r="C15" s="3">
        <f>Data_by_gas!AG1</f>
        <v>2020</v>
      </c>
      <c r="D15" s="3" t="s">
        <v>64</v>
      </c>
      <c r="E15" s="3">
        <v>2020</v>
      </c>
      <c r="F15" s="3" t="s">
        <v>64</v>
      </c>
      <c r="G15" s="3">
        <v>2020</v>
      </c>
      <c r="H15" s="3">
        <v>2005</v>
      </c>
      <c r="I15" s="3">
        <v>2005</v>
      </c>
      <c r="J15" s="3">
        <v>2005</v>
      </c>
    </row>
    <row r="16" spans="1:12">
      <c r="A16" t="str">
        <f>Data_by_gas!A16</f>
        <v>CO₂</v>
      </c>
      <c r="B16" s="43">
        <f>Data_by_gas!C16</f>
        <v>100797.8370495</v>
      </c>
      <c r="C16" s="43">
        <f>Data_by_gas!AG16</f>
        <v>249797.17595539987</v>
      </c>
      <c r="D16">
        <f>ROUND((B16/$B$26)*100,2)</f>
        <v>88.04</v>
      </c>
      <c r="E16">
        <f>ROUND((C16/$C$26)*100,2)</f>
        <v>94.9</v>
      </c>
      <c r="F16" s="1" t="str">
        <f>A16&amp;"-"&amp;D16&amp;"%"</f>
        <v>CO₂-88.04%</v>
      </c>
      <c r="G16" s="1" t="str">
        <f>A16&amp;"-"&amp;E16&amp;"%"</f>
        <v>CO₂-94.9%</v>
      </c>
      <c r="H16">
        <f>Data_by_gas!B16</f>
        <v>244170.48281669998</v>
      </c>
      <c r="I16" s="37">
        <f>ROUND((H16/$H$26)*100,2)</f>
        <v>91.02</v>
      </c>
      <c r="J16" s="1" t="str">
        <f>A16&amp;"-"&amp;I16&amp;"%"</f>
        <v>CO₂-91.02%</v>
      </c>
      <c r="K16" s="38">
        <v>2005</v>
      </c>
      <c r="L16" s="38">
        <v>2020</v>
      </c>
    </row>
    <row r="17" spans="1:12">
      <c r="A17" t="str">
        <f>Data_by_gas!A17</f>
        <v>CH₄</v>
      </c>
      <c r="B17" s="43">
        <f>Data_by_gas!C17</f>
        <v>10705.424911100001</v>
      </c>
      <c r="C17" s="43">
        <f>Data_by_gas!AG17</f>
        <v>4617.7813465999998</v>
      </c>
      <c r="D17" s="1">
        <f t="shared" ref="D17:D22" si="4">ROUND((B17/$B$26)*100,2)</f>
        <v>9.35</v>
      </c>
      <c r="E17" s="1">
        <f t="shared" ref="E17:E22" si="5">ROUND((C17/$C$26)*100,2)</f>
        <v>1.75</v>
      </c>
      <c r="F17" s="1" t="str">
        <f>A17&amp;"-"&amp;D17&amp;"%"</f>
        <v>CH₄-9.35%</v>
      </c>
      <c r="G17" s="38" t="str">
        <f>A17&amp;"-"&amp;E17&amp;"%"</f>
        <v>CH₄-1.75%</v>
      </c>
      <c r="H17" s="1">
        <f>Data_by_gas!B17</f>
        <v>9507.6202266</v>
      </c>
      <c r="I17" s="37">
        <f t="shared" ref="I17:I26" si="6">ROUND((H17/$H$26)*100,2)</f>
        <v>3.54</v>
      </c>
      <c r="J17" s="38" t="str">
        <f t="shared" ref="J17:J26" si="7">A17&amp;"-"&amp;I17&amp;"%"</f>
        <v>CH₄-3.54%</v>
      </c>
      <c r="K17" s="38">
        <f>91.32+3.27+1.58+3.84</f>
        <v>100.00999999999999</v>
      </c>
      <c r="L17" s="38">
        <f>95.02+1.57+1.83+1.59</f>
        <v>100.00999999999999</v>
      </c>
    </row>
    <row r="18" spans="1:12">
      <c r="A18" t="str">
        <f>Data_by_gas!A18</f>
        <v>N₂O</v>
      </c>
      <c r="B18" s="43">
        <f>Data_by_gas!C18</f>
        <v>2992.0633637999999</v>
      </c>
      <c r="C18" s="43">
        <f>Data_by_gas!AG18</f>
        <v>4905.5338812999998</v>
      </c>
      <c r="D18" s="1">
        <f t="shared" si="4"/>
        <v>2.61</v>
      </c>
      <c r="E18" s="1">
        <f t="shared" si="5"/>
        <v>1.86</v>
      </c>
      <c r="F18" s="1" t="str">
        <f>A18&amp;"-"&amp;D18&amp;"%"</f>
        <v>N₂O-2.61%</v>
      </c>
      <c r="G18" s="1" t="str">
        <f>A18&amp;"-"&amp;E18&amp;"%"</f>
        <v>N₂O-1.86%</v>
      </c>
      <c r="H18" s="1">
        <f>Data_by_gas!B18</f>
        <v>4300.1761693999997</v>
      </c>
      <c r="I18" s="37">
        <f t="shared" si="6"/>
        <v>1.6</v>
      </c>
      <c r="J18" s="1" t="str">
        <f t="shared" si="7"/>
        <v>N₂O-1.6%</v>
      </c>
    </row>
    <row r="19" spans="1:12">
      <c r="A19" t="str">
        <f>Data_by_gas!A19</f>
        <v>Aggregate F-gases</v>
      </c>
      <c r="B19" s="43">
        <f>Data_by_gas!C19</f>
        <v>0</v>
      </c>
      <c r="C19" s="43">
        <f>Data_by_gas!AG19</f>
        <v>3905.6372437</v>
      </c>
      <c r="D19" s="1">
        <f t="shared" si="4"/>
        <v>0</v>
      </c>
      <c r="E19" s="1">
        <f t="shared" si="5"/>
        <v>1.48</v>
      </c>
      <c r="F19" s="1" t="str">
        <f>A19&amp;"-"&amp;D19&amp;"%"</f>
        <v>Aggregate F-gases-0%</v>
      </c>
      <c r="G19" s="1" t="str">
        <f>A19&amp;"-"&amp;E19&amp;"%"</f>
        <v>Aggregate F-gases-1.48%</v>
      </c>
      <c r="H19" s="1">
        <f>Data_by_gas!B19</f>
        <v>10283.91705</v>
      </c>
      <c r="I19" s="37">
        <f t="shared" si="6"/>
        <v>3.83</v>
      </c>
      <c r="J19" s="1" t="str">
        <f t="shared" si="7"/>
        <v>Aggregate F-gases-3.83%</v>
      </c>
    </row>
    <row r="20" spans="1:12">
      <c r="A20" t="str">
        <f>Data_by_gas!A20</f>
        <v>HFCs</v>
      </c>
      <c r="B20" s="43">
        <f>Data_by_gas!C20</f>
        <v>0</v>
      </c>
      <c r="C20" s="43">
        <f>Data_by_gas!AG20</f>
        <v>1053.1454437</v>
      </c>
      <c r="D20" s="1">
        <f t="shared" si="4"/>
        <v>0</v>
      </c>
      <c r="E20" s="1">
        <f t="shared" si="5"/>
        <v>0.4</v>
      </c>
      <c r="F20" s="1"/>
      <c r="G20" s="1"/>
      <c r="H20" s="1">
        <f>Data_by_gas!B20</f>
        <v>1098.1559</v>
      </c>
      <c r="I20" s="37">
        <f t="shared" si="6"/>
        <v>0.41</v>
      </c>
      <c r="J20" s="1" t="str">
        <f t="shared" si="7"/>
        <v>HFCs-0.41%</v>
      </c>
    </row>
    <row r="21" spans="1:12">
      <c r="A21" t="str">
        <f>Data_by_gas!A21</f>
        <v>PFCs</v>
      </c>
      <c r="B21" s="43">
        <f>Data_by_gas!C21</f>
        <v>0</v>
      </c>
      <c r="C21" s="43">
        <f>Data_by_gas!AG21</f>
        <v>1447.3789999999999</v>
      </c>
      <c r="D21" s="1">
        <f t="shared" si="4"/>
        <v>0</v>
      </c>
      <c r="E21" s="1">
        <f t="shared" si="5"/>
        <v>0.55000000000000004</v>
      </c>
      <c r="H21" s="1">
        <f>Data_by_gas!B21</f>
        <v>3470.0067800000002</v>
      </c>
      <c r="I21" s="37">
        <f t="shared" si="6"/>
        <v>1.29</v>
      </c>
      <c r="J21" s="1" t="str">
        <f t="shared" si="7"/>
        <v>PFCs-1.29%</v>
      </c>
    </row>
    <row r="22" spans="1:12">
      <c r="A22" t="str">
        <f>Data_by_gas!A22</f>
        <v>Unspecified mix of HFCs and PFCs</v>
      </c>
      <c r="B22" s="43">
        <f>Data_by_gas!C22</f>
        <v>0</v>
      </c>
      <c r="C22" s="43">
        <f>Data_by_gas!AG22</f>
        <v>0</v>
      </c>
      <c r="D22" s="1">
        <f t="shared" si="4"/>
        <v>0</v>
      </c>
      <c r="E22" s="1">
        <f t="shared" si="5"/>
        <v>0</v>
      </c>
      <c r="H22" s="1">
        <f>Data_by_gas!B22</f>
        <v>0</v>
      </c>
      <c r="I22" s="37">
        <f t="shared" si="6"/>
        <v>0</v>
      </c>
      <c r="J22" s="1" t="str">
        <f t="shared" si="7"/>
        <v>Unspecified mix of HFCs and PFCs-0%</v>
      </c>
    </row>
    <row r="23" spans="1:12">
      <c r="A23" t="str">
        <f>Data_by_gas!A23</f>
        <v>SF₆</v>
      </c>
      <c r="B23" s="43">
        <f>Data_by_gas!C23</f>
        <v>0</v>
      </c>
      <c r="C23" s="43">
        <f>Data_by_gas!AG23</f>
        <v>841.56179999999995</v>
      </c>
      <c r="H23" s="1">
        <f>Data_by_gas!B23</f>
        <v>4950.7515999999996</v>
      </c>
      <c r="I23" s="37">
        <f t="shared" si="6"/>
        <v>1.85</v>
      </c>
      <c r="J23" s="1" t="str">
        <f t="shared" si="7"/>
        <v>SF₆-1.85%</v>
      </c>
    </row>
    <row r="24" spans="1:12">
      <c r="A24" t="str">
        <f>Data_by_gas!A24</f>
        <v>NF₃</v>
      </c>
      <c r="B24" s="43">
        <f>Data_by_gas!C24</f>
        <v>0</v>
      </c>
      <c r="C24" s="43">
        <f>Data_by_gas!AG24</f>
        <v>563.55100000000004</v>
      </c>
      <c r="H24" s="1">
        <f>Data_by_gas!B24</f>
        <v>765.00277000000006</v>
      </c>
      <c r="I24" s="37">
        <f t="shared" si="6"/>
        <v>0.28999999999999998</v>
      </c>
      <c r="J24" s="1" t="str">
        <f t="shared" si="7"/>
        <v>NF₃-0.29%</v>
      </c>
    </row>
    <row r="25" spans="1:12">
      <c r="A25" t="str">
        <f>Data_by_gas!A25</f>
        <v>Non-CO₂</v>
      </c>
      <c r="B25" s="43">
        <f>Data_by_gas!C25</f>
        <v>13697.488274900001</v>
      </c>
      <c r="C25" s="43">
        <f>Data_by_gas!AG25</f>
        <v>13428.952471599998</v>
      </c>
      <c r="H25" s="1">
        <f>Data_by_gas!B25</f>
        <v>24091.713446000002</v>
      </c>
      <c r="I25" s="37">
        <f t="shared" si="6"/>
        <v>8.98</v>
      </c>
      <c r="J25" s="1" t="str">
        <f t="shared" si="7"/>
        <v>Non-CO₂-8.98%</v>
      </c>
    </row>
    <row r="26" spans="1:12">
      <c r="A26" t="str">
        <f>Data_by_gas!A26</f>
        <v>Total GHG</v>
      </c>
      <c r="B26" s="43">
        <f>Data_by_gas!C26</f>
        <v>114495.32532439999</v>
      </c>
      <c r="C26" s="43">
        <f>Data_by_gas!AG26</f>
        <v>263226.1284269999</v>
      </c>
      <c r="H26" s="1">
        <f>Data_by_gas!B26</f>
        <v>268262.19626269996</v>
      </c>
      <c r="I26" s="37">
        <f t="shared" si="6"/>
        <v>100</v>
      </c>
      <c r="J26" s="1" t="str">
        <f t="shared" si="7"/>
        <v>Total GHG-100%</v>
      </c>
    </row>
    <row r="28" spans="1:12">
      <c r="A28" s="14" t="e">
        <f>Data_by_gas!#REF!</f>
        <v>#REF!</v>
      </c>
      <c r="B28" s="3" t="s">
        <v>64</v>
      </c>
      <c r="C28" s="3">
        <v>2020</v>
      </c>
      <c r="D28" s="3" t="s">
        <v>64</v>
      </c>
      <c r="E28" s="3">
        <v>2020</v>
      </c>
      <c r="F28" s="3" t="s">
        <v>64</v>
      </c>
      <c r="G28" s="3">
        <v>2020</v>
      </c>
      <c r="H28" s="3">
        <v>2005</v>
      </c>
      <c r="I28" s="3">
        <v>2005</v>
      </c>
      <c r="J28" s="3">
        <v>2005</v>
      </c>
    </row>
    <row r="29" spans="1:12">
      <c r="A29" s="48" t="s">
        <v>114</v>
      </c>
      <c r="B29">
        <f>Data_by_sector!$C$12</f>
        <v>110531.61284070001</v>
      </c>
      <c r="C29">
        <f>Data_by_sector!$AG$12</f>
        <v>259384.77988999998</v>
      </c>
      <c r="D29">
        <f>ROUND((B29/$B$34)*100,2)</f>
        <v>80.16</v>
      </c>
      <c r="E29" s="1">
        <f>ROUND((C29/$C$34)*100,2)</f>
        <v>90.97</v>
      </c>
      <c r="F29" t="str">
        <f>A29&amp;"-"&amp;D29&amp;"%"</f>
        <v>Energy -80.16%</v>
      </c>
      <c r="G29" s="1" t="str">
        <f>A29&amp;"-"&amp;E29&amp;"%"</f>
        <v>Energy -90.97%</v>
      </c>
      <c r="H29" s="1">
        <f>Data_by_sector!$B$12</f>
        <v>249855.49495999998</v>
      </c>
      <c r="I29" s="39">
        <f>ROUND((H29/$H$34)*100,2)</f>
        <v>85.99</v>
      </c>
      <c r="J29" s="1" t="str">
        <f>A29&amp;"-"&amp;I29&amp;"%"</f>
        <v>Energy -85.99%</v>
      </c>
      <c r="K29" s="45">
        <v>2020</v>
      </c>
      <c r="L29">
        <v>2005</v>
      </c>
    </row>
    <row r="30" spans="1:12">
      <c r="A30" s="48" t="s">
        <v>54</v>
      </c>
      <c r="B30">
        <f>Data_by_sector!$C$20</f>
        <v>14727.659160700001</v>
      </c>
      <c r="C30">
        <f>Data_by_sector!$AG$20</f>
        <v>19794.420874599997</v>
      </c>
      <c r="D30" s="1">
        <f>ROUND((B30/$B$34)*100,2)</f>
        <v>10.68</v>
      </c>
      <c r="E30" s="1">
        <f>ROUND((C30/$C$34)*100,2)</f>
        <v>6.94</v>
      </c>
      <c r="F30" s="1" t="str">
        <f>A30&amp;"-"&amp;D30&amp;"%"</f>
        <v>Industrial Processes and Product Use-10.68%</v>
      </c>
      <c r="G30" s="1" t="str">
        <f>A30&amp;"-"&amp;E30&amp;"%"</f>
        <v>Industrial Processes and Product Use-6.94%</v>
      </c>
      <c r="H30" s="1">
        <f>Data_by_sector!$B$20</f>
        <v>29398.365030000001</v>
      </c>
      <c r="I30" s="39">
        <f t="shared" ref="I30:I33" si="8">ROUND((H30/$H$34)*100,2)</f>
        <v>10.119999999999999</v>
      </c>
      <c r="J30" s="1" t="str">
        <f>A30&amp;"-"&amp;I30&amp;"%"</f>
        <v>Industrial Processes and Product Use-10.12%</v>
      </c>
      <c r="K30" s="46">
        <f>90.75+7.41+0.92+0.92</f>
        <v>100</v>
      </c>
    </row>
    <row r="31" spans="1:12">
      <c r="A31" s="48" t="s">
        <v>117</v>
      </c>
      <c r="B31">
        <f>Data_by_sector!$C$29</f>
        <v>5049.1237129000001</v>
      </c>
      <c r="C31">
        <f>Data_by_sector!$AG$29</f>
        <v>3344.7157941999999</v>
      </c>
      <c r="D31" s="1">
        <f>ROUND((B31/$B$34)*100,2)</f>
        <v>3.66</v>
      </c>
      <c r="E31" s="1">
        <f>ROUND((C31/$C$34)*100,2)</f>
        <v>1.17</v>
      </c>
      <c r="F31" s="1" t="str">
        <f>A31&amp;"-"&amp;D31&amp;"%"</f>
        <v>Agriculture-3.66%</v>
      </c>
      <c r="G31" s="1" t="str">
        <f>A31&amp;"-"&amp;E31&amp;"%"</f>
        <v>Agriculture-1.17%</v>
      </c>
      <c r="H31" s="1">
        <f>Data_by_sector!$B$29</f>
        <v>3969.2724527</v>
      </c>
      <c r="I31" s="39">
        <f t="shared" si="8"/>
        <v>1.37</v>
      </c>
      <c r="J31" s="1" t="str">
        <f>A31&amp;"-"&amp;I31&amp;"%"</f>
        <v>Agriculture-1.37%</v>
      </c>
      <c r="K31" s="40"/>
    </row>
    <row r="32" spans="1:12">
      <c r="A32" s="48" t="s">
        <v>119</v>
      </c>
      <c r="B32">
        <f>Data_by_sector!$C$49</f>
        <v>7572.8596100000004</v>
      </c>
      <c r="C32">
        <f>Data_by_sector!$AG$49</f>
        <v>2607.2219300000002</v>
      </c>
      <c r="D32" s="1">
        <f>ROUND((B32/$B$34)*100,2)</f>
        <v>5.49</v>
      </c>
      <c r="E32" s="1">
        <f>ROUND((C32/$C$34)*100,2)</f>
        <v>0.91</v>
      </c>
      <c r="F32" s="1" t="str">
        <f>A32&amp;"-"&amp;D32&amp;"%"</f>
        <v>Waste-5.49%</v>
      </c>
      <c r="G32" s="38" t="str">
        <f>A32&amp;"-"&amp;E32&amp;"%"</f>
        <v>Waste-0.91%</v>
      </c>
      <c r="H32" s="1">
        <f>Data_by_sector!$B$49</f>
        <v>7328.9038300000011</v>
      </c>
      <c r="I32" s="39">
        <f t="shared" si="8"/>
        <v>2.52</v>
      </c>
      <c r="J32" s="44" t="str">
        <f>A32&amp;"-"&amp;I32&amp;"%"</f>
        <v>Waste-2.52%</v>
      </c>
      <c r="K32" s="40"/>
    </row>
    <row r="33" spans="1:12">
      <c r="A33" s="48" t="s">
        <v>120</v>
      </c>
      <c r="B33">
        <f>Data_by_sector!$C$55</f>
        <v>0</v>
      </c>
      <c r="C33">
        <f>Data_by_sector!$AG$55</f>
        <v>0</v>
      </c>
      <c r="D33" s="1">
        <f>ROUND((B33/$B$34)*100,2)</f>
        <v>0</v>
      </c>
      <c r="E33" s="1">
        <f>ROUND((C33/$C$34)*100,2)</f>
        <v>0</v>
      </c>
      <c r="F33" s="1" t="str">
        <f>A33&amp;"-"&amp;D33&amp;"%"</f>
        <v>Other-0%</v>
      </c>
      <c r="G33" s="1" t="str">
        <f>A33&amp;"-"&amp;E33&amp;"%"</f>
        <v>Other-0%</v>
      </c>
      <c r="H33" s="1">
        <f>Data_by_sector!$B$55</f>
        <v>0</v>
      </c>
      <c r="I33" s="39">
        <f t="shared" si="8"/>
        <v>0</v>
      </c>
      <c r="J33" s="1" t="str">
        <f>A33&amp;"-"&amp;I33&amp;"%"</f>
        <v>Other-0%</v>
      </c>
      <c r="K33" s="40"/>
    </row>
    <row r="34" spans="1:12">
      <c r="A34" s="49" t="s">
        <v>110</v>
      </c>
      <c r="B34">
        <f>SUM(B29:B33)</f>
        <v>137881.25532430003</v>
      </c>
      <c r="C34" s="1">
        <f>SUM(C29:C33)</f>
        <v>285131.13848879997</v>
      </c>
      <c r="H34" s="1">
        <f>SUM(H29:H33)</f>
        <v>290552.0362727</v>
      </c>
      <c r="J34" s="1"/>
    </row>
    <row r="36" spans="1:12">
      <c r="A36" s="9" t="s">
        <v>3</v>
      </c>
      <c r="B36" s="3" t="s">
        <v>64</v>
      </c>
      <c r="C36" s="3">
        <v>2020</v>
      </c>
      <c r="D36" s="3" t="s">
        <v>64</v>
      </c>
      <c r="E36" s="3">
        <v>2020</v>
      </c>
      <c r="F36" s="3" t="s">
        <v>64</v>
      </c>
      <c r="G36" s="3">
        <v>2020</v>
      </c>
      <c r="H36" s="3">
        <v>2005</v>
      </c>
      <c r="I36" s="3">
        <v>2005</v>
      </c>
      <c r="J36" s="3">
        <v>2005</v>
      </c>
    </row>
    <row r="37" spans="1:12">
      <c r="A37" s="9" t="s">
        <v>4</v>
      </c>
      <c r="B37">
        <f>Data_by_sector!C13</f>
        <v>49287.3894526</v>
      </c>
      <c r="C37">
        <f>Data_by_sector!AG13</f>
        <v>181348.72138999999</v>
      </c>
      <c r="D37">
        <f>ROUND((B37/$B$44)*100,2)</f>
        <v>44.59</v>
      </c>
      <c r="E37" s="1">
        <f>ROUND((C37/$C$44)*100,2)</f>
        <v>69.91</v>
      </c>
      <c r="F37" t="str">
        <f>A37&amp;"-"&amp;D37&amp;"%"</f>
        <v>1.A.1. Energy industries-44.59%</v>
      </c>
      <c r="G37" s="1" t="str">
        <f>A37&amp;"-"&amp;E37&amp;"%"</f>
        <v>1.A.1. Energy industries-69.91%</v>
      </c>
      <c r="H37" s="1">
        <f>Data_by_sector!B13</f>
        <v>157018.53440999999</v>
      </c>
      <c r="I37" s="37">
        <f>ROUND((H37/$H$44)*100,2)</f>
        <v>62.84</v>
      </c>
      <c r="J37" s="1" t="str">
        <f t="shared" ref="J37:J43" si="9">A37&amp;"-"&amp;I37&amp;"%"</f>
        <v>1.A.1. Energy industries-62.84%</v>
      </c>
    </row>
    <row r="38" spans="1:12">
      <c r="A38" s="9" t="s">
        <v>5</v>
      </c>
      <c r="B38">
        <f>Data_by_sector!C14</f>
        <v>30259.430386200002</v>
      </c>
      <c r="C38" s="1">
        <f>Data_by_sector!AG14</f>
        <v>31770.13092</v>
      </c>
      <c r="D38" s="1">
        <f t="shared" ref="D38:D44" si="10">ROUND((B38/$B$44)*100,2)</f>
        <v>27.38</v>
      </c>
      <c r="E38" s="1">
        <f>ROUND((C38/$C$44)*100,2)</f>
        <v>12.25</v>
      </c>
      <c r="F38" s="1" t="str">
        <f t="shared" ref="F38:F43" si="11">A38&amp;"-"&amp;D38&amp;"%"</f>
        <v>1.A.2. Manufacturing Industries and Construction-27.38%</v>
      </c>
      <c r="G38" s="1" t="str">
        <f t="shared" ref="G38:G43" si="12">A38&amp;"-"&amp;E38&amp;"%"</f>
        <v>1.A.2. Manufacturing Industries and Construction-12.25%</v>
      </c>
      <c r="H38" s="1">
        <f>Data_by_sector!B14</f>
        <v>42886.495929999997</v>
      </c>
      <c r="I38" s="37">
        <f t="shared" ref="I38:I43" si="13">ROUND((H38/$H$44)*100,2)</f>
        <v>17.16</v>
      </c>
      <c r="J38" s="1" t="str">
        <f t="shared" si="9"/>
        <v>1.A.2. Manufacturing Industries and Construction-17.16%</v>
      </c>
    </row>
    <row r="39" spans="1:12">
      <c r="A39" s="9" t="s">
        <v>6</v>
      </c>
      <c r="B39">
        <f>Data_by_sector!C15</f>
        <v>20088.758720500002</v>
      </c>
      <c r="C39" s="1">
        <f>Data_by_sector!AG15</f>
        <v>36529.899409999998</v>
      </c>
      <c r="D39" s="1">
        <f t="shared" si="10"/>
        <v>18.170000000000002</v>
      </c>
      <c r="E39" s="1">
        <f t="shared" ref="E39:E44" si="14">ROUND((C39/$C$44)*100,2)</f>
        <v>14.08</v>
      </c>
      <c r="F39" s="1" t="str">
        <f t="shared" si="11"/>
        <v>1.A.3. Transport-18.17%</v>
      </c>
      <c r="G39" s="1" t="str">
        <f t="shared" si="12"/>
        <v>1.A.3. Transport-14.08%</v>
      </c>
      <c r="H39" s="1">
        <f>Data_by_sector!B15</f>
        <v>37675.553899999999</v>
      </c>
      <c r="I39" s="37">
        <f t="shared" si="13"/>
        <v>15.08</v>
      </c>
      <c r="J39" s="1" t="str">
        <f t="shared" si="9"/>
        <v>1.A.3. Transport-15.08%</v>
      </c>
    </row>
    <row r="40" spans="1:12">
      <c r="A40" s="9" t="s">
        <v>7</v>
      </c>
      <c r="B40">
        <f>Data_by_sector!C16</f>
        <v>10619.325881000001</v>
      </c>
      <c r="C40" s="1">
        <f>Data_by_sector!AG16</f>
        <v>9465.9218199999996</v>
      </c>
      <c r="D40" s="1">
        <f t="shared" si="10"/>
        <v>9.61</v>
      </c>
      <c r="E40" s="1">
        <f t="shared" si="14"/>
        <v>3.65</v>
      </c>
      <c r="F40" s="1" t="str">
        <f t="shared" si="11"/>
        <v>1.A.4. Other sectors-9.61%</v>
      </c>
      <c r="G40" s="1" t="str">
        <f t="shared" si="12"/>
        <v>1.A.4. Other sectors-3.65%</v>
      </c>
      <c r="H40" s="1">
        <f>Data_by_sector!B16</f>
        <v>12138.265799999999</v>
      </c>
      <c r="I40" s="37">
        <f t="shared" si="13"/>
        <v>4.8600000000000003</v>
      </c>
      <c r="J40" s="1" t="str">
        <f t="shared" si="9"/>
        <v>1.A.4. Other sectors-4.86%</v>
      </c>
    </row>
    <row r="41" spans="1:12">
      <c r="A41" s="9" t="s">
        <v>8</v>
      </c>
      <c r="B41">
        <f>Data_by_sector!C17</f>
        <v>0</v>
      </c>
      <c r="C41" s="1">
        <f>Data_by_sector!AG17</f>
        <v>0</v>
      </c>
      <c r="D41" s="1">
        <f t="shared" si="10"/>
        <v>0</v>
      </c>
      <c r="E41" s="1">
        <f t="shared" si="14"/>
        <v>0</v>
      </c>
      <c r="F41" s="1" t="str">
        <f t="shared" si="11"/>
        <v>1.A.5. Other (not specified elsewhere)-0%</v>
      </c>
      <c r="G41" s="1" t="str">
        <f t="shared" si="12"/>
        <v>1.A.5. Other (not specified elsewhere)-0%</v>
      </c>
      <c r="H41" s="1">
        <f>Data_by_sector!B17</f>
        <v>0</v>
      </c>
      <c r="I41" s="37">
        <f t="shared" si="13"/>
        <v>0</v>
      </c>
      <c r="J41" s="1" t="str">
        <f t="shared" si="9"/>
        <v>1.A.5. Other (not specified elsewhere)-0%</v>
      </c>
    </row>
    <row r="42" spans="1:12" s="1" customFormat="1">
      <c r="A42" s="9" t="s">
        <v>9</v>
      </c>
      <c r="B42" s="1">
        <f>Data_by_sector!C18</f>
        <v>276.70840040000002</v>
      </c>
      <c r="C42" s="1">
        <f>Data_by_sector!AG18</f>
        <v>270.10635000000002</v>
      </c>
      <c r="D42" s="1">
        <f t="shared" si="10"/>
        <v>0.25</v>
      </c>
      <c r="E42" s="1">
        <f t="shared" si="14"/>
        <v>0.1</v>
      </c>
      <c r="F42" s="1" t="str">
        <f t="shared" si="11"/>
        <v>1.B. Fugitive Emissions from Fuels-0.25%</v>
      </c>
      <c r="G42" s="1" t="str">
        <f t="shared" si="12"/>
        <v>1.B. Fugitive Emissions from Fuels-0.1%</v>
      </c>
      <c r="H42" s="1">
        <f>Data_by_sector!B18</f>
        <v>136.64492000000001</v>
      </c>
      <c r="I42" s="37">
        <f t="shared" si="13"/>
        <v>0.05</v>
      </c>
      <c r="J42" s="1" t="str">
        <f t="shared" si="9"/>
        <v>1.B. Fugitive Emissions from Fuels-0.05%</v>
      </c>
    </row>
    <row r="43" spans="1:12" s="1" customFormat="1">
      <c r="A43" s="9" t="s">
        <v>10</v>
      </c>
      <c r="B43" s="1">
        <f>Data_by_sector!C19</f>
        <v>0</v>
      </c>
      <c r="C43" s="1">
        <f>Data_by_sector!AG19</f>
        <v>0</v>
      </c>
      <c r="D43" s="1">
        <f t="shared" si="10"/>
        <v>0</v>
      </c>
      <c r="E43" s="1">
        <f t="shared" si="14"/>
        <v>0</v>
      </c>
      <c r="F43" s="1" t="str">
        <f t="shared" si="11"/>
        <v>1.C. CO2 Transport and Storage-0%</v>
      </c>
      <c r="G43" s="1" t="str">
        <f t="shared" si="12"/>
        <v>1.C. CO2 Transport and Storage-0%</v>
      </c>
      <c r="H43" s="1">
        <f>Data_by_sector!B19</f>
        <v>0</v>
      </c>
      <c r="I43" s="37">
        <f t="shared" si="13"/>
        <v>0</v>
      </c>
      <c r="J43" s="1" t="str">
        <f t="shared" si="9"/>
        <v>1.C. CO2 Transport and Storage-0%</v>
      </c>
    </row>
    <row r="44" spans="1:12" ht="14.25">
      <c r="A44" s="36" t="s">
        <v>93</v>
      </c>
      <c r="B44">
        <f>SUM(B37:B43)</f>
        <v>110531.61284070001</v>
      </c>
      <c r="C44" s="1">
        <f>SUM(C37:C43)</f>
        <v>259384.77988999998</v>
      </c>
      <c r="D44" s="1">
        <f t="shared" si="10"/>
        <v>100</v>
      </c>
      <c r="E44" s="1">
        <f t="shared" si="14"/>
        <v>100</v>
      </c>
      <c r="H44" s="1">
        <f>SUM(H37:H43)</f>
        <v>249855.49495999998</v>
      </c>
      <c r="I44" s="37"/>
    </row>
    <row r="46" spans="1:12">
      <c r="A46" t="s">
        <v>11</v>
      </c>
      <c r="B46" s="3" t="s">
        <v>64</v>
      </c>
      <c r="C46" s="3">
        <v>2020</v>
      </c>
      <c r="D46" s="3" t="s">
        <v>64</v>
      </c>
      <c r="E46" s="3">
        <v>2020</v>
      </c>
      <c r="F46" s="3" t="s">
        <v>64</v>
      </c>
      <c r="G46" s="3">
        <v>2020</v>
      </c>
      <c r="H46" s="3">
        <v>2005</v>
      </c>
      <c r="I46" s="3">
        <v>2005</v>
      </c>
      <c r="J46" s="3">
        <v>2005</v>
      </c>
      <c r="K46" s="38">
        <v>2005</v>
      </c>
      <c r="L46" s="38">
        <v>2018</v>
      </c>
    </row>
    <row r="47" spans="1:12">
      <c r="A47" t="s">
        <v>12</v>
      </c>
      <c r="B47">
        <f>Data_by_sector!C21</f>
        <v>10682.7883826</v>
      </c>
      <c r="C47">
        <f>Data_by_sector!AG21</f>
        <v>6504.2302608999998</v>
      </c>
      <c r="D47">
        <f>ROUND((B47/$B$55)*100,2)</f>
        <v>72.540000000000006</v>
      </c>
      <c r="E47" s="37">
        <f>ROUND((C47/$C$55)*100,2)</f>
        <v>32.86</v>
      </c>
      <c r="F47" t="str">
        <f>A47&amp;"-"&amp;D47&amp;"%"</f>
        <v>2.A. Mineral Products-72.54%</v>
      </c>
      <c r="G47" t="str">
        <f>A47&amp;"-"&amp;E47&amp;"%"</f>
        <v>2.A. Mineral Products-32.86%</v>
      </c>
      <c r="H47" s="1">
        <f>Data_by_sector!B21</f>
        <v>11257.47912</v>
      </c>
      <c r="I47" s="37">
        <f>ROUND((H47/$H$55)*100,2)</f>
        <v>38.29</v>
      </c>
      <c r="J47" s="1" t="str">
        <f t="shared" ref="J47:J54" si="15">A47&amp;"-"&amp;I47&amp;"%"</f>
        <v>2.A. Mineral Products-38.29%</v>
      </c>
      <c r="K47" s="38">
        <f>38.29+9.28+20.85+0+23+3.39+5.11+0.07</f>
        <v>99.99</v>
      </c>
      <c r="L47" s="38">
        <f>29.13+12.83+34.12+0+19.45+3.69+0.68+0.09</f>
        <v>99.990000000000009</v>
      </c>
    </row>
    <row r="48" spans="1:12">
      <c r="A48" t="s">
        <v>13</v>
      </c>
      <c r="B48">
        <f>Data_by_sector!C22</f>
        <v>745.95783400000005</v>
      </c>
      <c r="C48" s="1">
        <f>Data_by_sector!AG22</f>
        <v>2182.9695412000001</v>
      </c>
      <c r="D48" s="1">
        <f t="shared" ref="D48:D54" si="16">ROUND((B48/$B$55)*100,2)</f>
        <v>5.07</v>
      </c>
      <c r="E48" s="37">
        <f t="shared" ref="E48:E54" si="17">ROUND((C48/$C$55)*100,2)</f>
        <v>11.03</v>
      </c>
      <c r="F48" s="1" t="str">
        <f t="shared" ref="F48:F54" si="18">A48&amp;"-"&amp;D48&amp;"%"</f>
        <v>2.B. Chemical Industry-5.07%</v>
      </c>
      <c r="G48" s="1" t="str">
        <f t="shared" ref="G48:G54" si="19">A48&amp;"-"&amp;E48&amp;"%"</f>
        <v>2.B. Chemical Industry-11.03%</v>
      </c>
      <c r="H48" s="1">
        <f>Data_by_sector!B22</f>
        <v>2728.9869399999998</v>
      </c>
      <c r="I48" s="37">
        <f t="shared" ref="I48:I54" si="20">ROUND((H48/$H$55)*100,2)</f>
        <v>9.2799999999999994</v>
      </c>
      <c r="J48" s="1" t="str">
        <f t="shared" si="15"/>
        <v>2.B. Chemical Industry-9.28%</v>
      </c>
    </row>
    <row r="49" spans="1:10">
      <c r="A49" t="s">
        <v>14</v>
      </c>
      <c r="B49">
        <f>Data_by_sector!C23</f>
        <v>3275.4832999999999</v>
      </c>
      <c r="C49" s="1">
        <f>Data_by_sector!AG23</f>
        <v>5906.0174059000001</v>
      </c>
      <c r="D49" s="1">
        <f t="shared" si="16"/>
        <v>22.24</v>
      </c>
      <c r="E49" s="37">
        <f t="shared" si="17"/>
        <v>29.84</v>
      </c>
      <c r="F49" s="1" t="str">
        <f t="shared" si="18"/>
        <v>2.C. Metal Production-22.24%</v>
      </c>
      <c r="G49" s="1" t="str">
        <f t="shared" si="19"/>
        <v>2.C. Metal Production-29.84%</v>
      </c>
      <c r="H49" s="1">
        <f>Data_by_sector!B23</f>
        <v>6129.33511</v>
      </c>
      <c r="I49" s="37">
        <f t="shared" si="20"/>
        <v>20.85</v>
      </c>
      <c r="J49" s="1" t="str">
        <f t="shared" si="15"/>
        <v>2.C. Metal Production-20.85%</v>
      </c>
    </row>
    <row r="50" spans="1:10">
      <c r="A50" t="s">
        <v>15</v>
      </c>
      <c r="B50">
        <f>Data_by_sector!C24</f>
        <v>5.9299999999999998E-5</v>
      </c>
      <c r="C50" s="1">
        <f>Data_by_sector!AG24</f>
        <v>6.1799999999999998E-5</v>
      </c>
      <c r="D50" s="1">
        <f t="shared" si="16"/>
        <v>0</v>
      </c>
      <c r="E50" s="37">
        <f t="shared" si="17"/>
        <v>0</v>
      </c>
      <c r="F50" s="1" t="str">
        <f t="shared" si="18"/>
        <v>2.D. Non-energy Products from Fuels and Solvent Use-0%</v>
      </c>
      <c r="G50" s="1" t="str">
        <f t="shared" si="19"/>
        <v>2.D. Non-energy Products from Fuels and Solvent Use-0%</v>
      </c>
      <c r="H50" s="1">
        <f>Data_by_sector!B24</f>
        <v>1E-4</v>
      </c>
      <c r="I50" s="37">
        <f t="shared" si="20"/>
        <v>0</v>
      </c>
      <c r="J50" s="1" t="str">
        <f t="shared" si="15"/>
        <v>2.D. Non-energy Products from Fuels and Solvent Use-0%</v>
      </c>
    </row>
    <row r="51" spans="1:10">
      <c r="A51" t="s">
        <v>16</v>
      </c>
      <c r="B51">
        <f>Data_by_sector!C25</f>
        <v>0</v>
      </c>
      <c r="C51" s="1">
        <f>Data_by_sector!AG25</f>
        <v>4189.0829999999996</v>
      </c>
      <c r="D51" s="1">
        <f t="shared" si="16"/>
        <v>0</v>
      </c>
      <c r="E51" s="37">
        <f t="shared" si="17"/>
        <v>21.16</v>
      </c>
      <c r="F51" s="1" t="str">
        <f t="shared" si="18"/>
        <v>2.E. Electronics industry-0%</v>
      </c>
      <c r="G51" s="1" t="str">
        <f t="shared" si="19"/>
        <v>2.E. Electronics industry-21.16%</v>
      </c>
      <c r="H51" s="1">
        <f>Data_by_sector!B25</f>
        <v>6762.9610400000001</v>
      </c>
      <c r="I51" s="37">
        <f t="shared" si="20"/>
        <v>23</v>
      </c>
      <c r="J51" s="1" t="str">
        <f t="shared" si="15"/>
        <v>2.E. Electronics industry-23%</v>
      </c>
    </row>
    <row r="52" spans="1:10">
      <c r="A52" t="s">
        <v>17</v>
      </c>
      <c r="B52">
        <f>Data_by_sector!C26</f>
        <v>0</v>
      </c>
      <c r="C52" s="1">
        <f>Data_by_sector!AG26</f>
        <v>860.89344370000003</v>
      </c>
      <c r="D52" s="1">
        <f t="shared" si="16"/>
        <v>0</v>
      </c>
      <c r="E52" s="37">
        <f t="shared" si="17"/>
        <v>4.3499999999999996</v>
      </c>
      <c r="F52" s="1" t="str">
        <f t="shared" si="18"/>
        <v>2.F. Product Uses as Substitutes for ODS-0%</v>
      </c>
      <c r="G52" s="38" t="str">
        <f t="shared" si="19"/>
        <v>2.F. Product Uses as Substitutes for ODS-4.35%</v>
      </c>
      <c r="H52" s="1">
        <f>Data_by_sector!B26</f>
        <v>996.4</v>
      </c>
      <c r="I52" s="37">
        <f t="shared" si="20"/>
        <v>3.39</v>
      </c>
      <c r="J52" s="38" t="str">
        <f t="shared" si="15"/>
        <v>2.F. Product Uses as Substitutes for ODS-3.39%</v>
      </c>
    </row>
    <row r="53" spans="1:10">
      <c r="A53" t="s">
        <v>18</v>
      </c>
      <c r="B53">
        <f>Data_by_sector!C27</f>
        <v>0</v>
      </c>
      <c r="C53" s="1">
        <f>Data_by_sector!AG27</f>
        <v>133.2946</v>
      </c>
      <c r="D53" s="1">
        <f t="shared" si="16"/>
        <v>0</v>
      </c>
      <c r="E53" s="37">
        <f>ROUND((C53/$C$55)*100,2)</f>
        <v>0.67</v>
      </c>
      <c r="F53" s="1" t="str">
        <f t="shared" si="18"/>
        <v>2.G. Other Product Manufacture and Use-0%</v>
      </c>
      <c r="G53" s="1" t="str">
        <f t="shared" si="19"/>
        <v>2.G. Other Product Manufacture and Use-0.67%</v>
      </c>
      <c r="H53" s="1">
        <f>Data_by_sector!B27</f>
        <v>1503.3333299999999</v>
      </c>
      <c r="I53" s="37">
        <f t="shared" si="20"/>
        <v>5.1100000000000003</v>
      </c>
      <c r="J53" s="1" t="str">
        <f t="shared" si="15"/>
        <v>2.G. Other Product Manufacture and Use-5.11%</v>
      </c>
    </row>
    <row r="54" spans="1:10">
      <c r="A54" t="s">
        <v>19</v>
      </c>
      <c r="B54">
        <f>Data_by_sector!C28</f>
        <v>23.429584800000001</v>
      </c>
      <c r="C54" s="1">
        <f>Data_by_sector!AG28</f>
        <v>17.932561100000001</v>
      </c>
      <c r="D54" s="1">
        <f t="shared" si="16"/>
        <v>0.16</v>
      </c>
      <c r="E54" s="37">
        <f t="shared" si="17"/>
        <v>0.09</v>
      </c>
      <c r="F54" s="1" t="str">
        <f t="shared" si="18"/>
        <v>2.H. Other-0.16%</v>
      </c>
      <c r="G54" s="1" t="str">
        <f t="shared" si="19"/>
        <v>2.H. Other-0.09%</v>
      </c>
      <c r="H54" s="1">
        <f>Data_by_sector!B28</f>
        <v>19.869389999999999</v>
      </c>
      <c r="I54" s="37">
        <f t="shared" si="20"/>
        <v>7.0000000000000007E-2</v>
      </c>
      <c r="J54" s="1" t="str">
        <f t="shared" si="15"/>
        <v>2.H. Other-0.07%</v>
      </c>
    </row>
    <row r="55" spans="1:10" ht="14.25">
      <c r="A55" s="36" t="s">
        <v>94</v>
      </c>
      <c r="B55">
        <f>SUM(B47:B54)</f>
        <v>14727.659160700001</v>
      </c>
      <c r="C55" s="1">
        <f>SUM(C47:C54)</f>
        <v>19794.420874599997</v>
      </c>
      <c r="H55" s="1">
        <f>SUM(H47:H54)</f>
        <v>29398.365030000001</v>
      </c>
    </row>
    <row r="56" spans="1:10">
      <c r="B56" s="3" t="s">
        <v>64</v>
      </c>
      <c r="C56" s="3">
        <v>2020</v>
      </c>
      <c r="D56" s="3" t="s">
        <v>64</v>
      </c>
      <c r="E56" s="3">
        <v>2020</v>
      </c>
      <c r="F56" s="3" t="s">
        <v>64</v>
      </c>
      <c r="G56" s="3">
        <v>2020</v>
      </c>
      <c r="H56" s="3">
        <v>2005</v>
      </c>
      <c r="I56" s="3">
        <v>2005</v>
      </c>
      <c r="J56" s="3">
        <v>2005</v>
      </c>
    </row>
    <row r="57" spans="1:10">
      <c r="A57" t="str">
        <f>Data_by_sector!A29</f>
        <v>3. Agriculture</v>
      </c>
      <c r="B57">
        <f>Data_by_sector!C29</f>
        <v>5049.1237129000001</v>
      </c>
      <c r="C57">
        <f>Data_by_sector!AG29</f>
        <v>3344.7157941999999</v>
      </c>
      <c r="D57">
        <f>ROUND((B57/$B$68)*100,2)</f>
        <v>100</v>
      </c>
      <c r="E57" s="1">
        <f>ROUND((C57/$C$68)*100,2)</f>
        <v>100</v>
      </c>
      <c r="H57" s="1">
        <f>Data_by_sector!B29</f>
        <v>3969.2724527</v>
      </c>
      <c r="I57" s="37">
        <f>ROUND((H57/$H$68)*100,2)</f>
        <v>100</v>
      </c>
      <c r="J57" s="1"/>
    </row>
    <row r="58" spans="1:10">
      <c r="A58" t="str">
        <f>Data_by_sector!A30</f>
        <v>3.A. Enteric Fermentation</v>
      </c>
      <c r="B58">
        <f>Data_by_sector!C30</f>
        <v>669.62493840000002</v>
      </c>
      <c r="C58" s="1">
        <f>Data_by_sector!AG30</f>
        <v>580.24834859999999</v>
      </c>
      <c r="D58" s="1">
        <f t="shared" ref="D58:D67" si="21">ROUND((B58/$B$68)*100,2)</f>
        <v>13.26</v>
      </c>
      <c r="E58" s="1">
        <f t="shared" ref="E58:E67" si="22">ROUND((C58/$C$68)*100,2)</f>
        <v>17.350000000000001</v>
      </c>
      <c r="F58" t="str">
        <f>A58&amp;"-"&amp;D58&amp;"%"</f>
        <v>3.A. Enteric Fermentation-13.26%</v>
      </c>
      <c r="G58" s="1" t="str">
        <f>A58&amp;"-"&amp;E58&amp;"%"</f>
        <v>3.A. Enteric Fermentation-17.35%</v>
      </c>
      <c r="H58" s="1">
        <f>Data_by_sector!B30</f>
        <v>622.84351600000002</v>
      </c>
      <c r="I58" s="37">
        <f>ROUND((H58/$H$68)*100,3)</f>
        <v>15.692</v>
      </c>
      <c r="J58" s="1" t="str">
        <f t="shared" ref="J58:J67" si="23">A58&amp;"-"&amp;I58&amp;"%"</f>
        <v>3.A. Enteric Fermentation-15.692%</v>
      </c>
    </row>
    <row r="59" spans="1:10">
      <c r="A59" t="str">
        <f>Data_by_sector!A31</f>
        <v>3.B. Manure management</v>
      </c>
      <c r="B59">
        <f>Data_by_sector!C31</f>
        <v>1257.129995</v>
      </c>
      <c r="C59" s="1">
        <f>Data_by_sector!AG31</f>
        <v>900.50573829999996</v>
      </c>
      <c r="D59" s="1">
        <f t="shared" si="21"/>
        <v>24.9</v>
      </c>
      <c r="E59" s="1">
        <f t="shared" si="22"/>
        <v>26.92</v>
      </c>
      <c r="F59" s="1" t="str">
        <f t="shared" ref="F59:F67" si="24">A59&amp;"-"&amp;D59&amp;"%"</f>
        <v>3.B. Manure management-24.9%</v>
      </c>
      <c r="G59" s="1" t="str">
        <f t="shared" ref="G59:G67" si="25">A59&amp;"-"&amp;E59&amp;"%"</f>
        <v>3.B. Manure management-26.92%</v>
      </c>
      <c r="H59" s="1">
        <f>Data_by_sector!B31</f>
        <v>1109.2216986999999</v>
      </c>
      <c r="I59" s="37">
        <f>ROUND((H59/$H$68)*100,2)</f>
        <v>27.95</v>
      </c>
      <c r="J59" s="1" t="str">
        <f t="shared" si="23"/>
        <v>3.B. Manure management-27.95%</v>
      </c>
    </row>
    <row r="60" spans="1:10">
      <c r="A60" t="str">
        <f>Data_by_sector!A32</f>
        <v>3.C. Rice cultivation</v>
      </c>
      <c r="B60">
        <f>Data_by_sector!C32</f>
        <v>1094.328743</v>
      </c>
      <c r="C60" s="1">
        <f>Data_by_sector!AG32</f>
        <v>601.73951369999997</v>
      </c>
      <c r="D60" s="1">
        <f t="shared" si="21"/>
        <v>21.67</v>
      </c>
      <c r="E60" s="1">
        <f t="shared" si="22"/>
        <v>17.989999999999998</v>
      </c>
      <c r="F60" s="1" t="str">
        <f t="shared" si="24"/>
        <v>3.C. Rice cultivation-21.67%</v>
      </c>
      <c r="G60" s="1" t="str">
        <f t="shared" si="25"/>
        <v>3.C. Rice cultivation-17.99%</v>
      </c>
      <c r="H60" s="1">
        <f>Data_by_sector!B32</f>
        <v>640.24262499999998</v>
      </c>
      <c r="I60" s="37">
        <f t="shared" ref="I60:I67" si="26">ROUND((H60/$H$68)*100,2)</f>
        <v>16.13</v>
      </c>
      <c r="J60" s="1" t="str">
        <f t="shared" si="23"/>
        <v>3.C. Rice cultivation-16.13%</v>
      </c>
    </row>
    <row r="61" spans="1:10">
      <c r="A61" t="str">
        <f>Data_by_sector!A33</f>
        <v>3.D. Agricultural Soils</v>
      </c>
      <c r="B61">
        <f>Data_by_sector!C33</f>
        <v>1837.1728212</v>
      </c>
      <c r="C61" s="1">
        <f>Data_by_sector!AG33</f>
        <v>1231.0569917</v>
      </c>
      <c r="D61" s="1">
        <f t="shared" si="21"/>
        <v>36.39</v>
      </c>
      <c r="E61" s="1">
        <f t="shared" si="22"/>
        <v>36.81</v>
      </c>
      <c r="F61" s="1" t="str">
        <f t="shared" si="24"/>
        <v>3.D. Agricultural Soils-36.39%</v>
      </c>
      <c r="G61" s="1" t="str">
        <f t="shared" si="25"/>
        <v>3.D. Agricultural Soils-36.81%</v>
      </c>
      <c r="H61" s="1">
        <f>Data_by_sector!B33</f>
        <v>1524.2838271000001</v>
      </c>
      <c r="I61" s="37">
        <f t="shared" si="26"/>
        <v>38.4</v>
      </c>
      <c r="J61" s="1" t="str">
        <f t="shared" si="23"/>
        <v>3.D. Agricultural Soils-38.4%</v>
      </c>
    </row>
    <row r="62" spans="1:10">
      <c r="A62" t="str">
        <f>Data_by_sector!A34</f>
        <v>3.E. Prescribed Burning of Savannas</v>
      </c>
      <c r="B62">
        <f>Data_by_sector!C34</f>
        <v>0</v>
      </c>
      <c r="C62" s="1">
        <f>Data_by_sector!AG34</f>
        <v>0</v>
      </c>
      <c r="D62" s="1">
        <f t="shared" si="21"/>
        <v>0</v>
      </c>
      <c r="E62" s="1">
        <f t="shared" si="22"/>
        <v>0</v>
      </c>
      <c r="F62" s="1" t="str">
        <f t="shared" si="24"/>
        <v>3.E. Prescribed Burning of Savannas-0%</v>
      </c>
      <c r="G62" s="1" t="str">
        <f t="shared" si="25"/>
        <v>3.E. Prescribed Burning of Savannas-0%</v>
      </c>
      <c r="H62" s="1">
        <f>Data_by_sector!B34</f>
        <v>0</v>
      </c>
      <c r="I62" s="37">
        <f t="shared" si="26"/>
        <v>0</v>
      </c>
      <c r="J62" s="1" t="str">
        <f t="shared" si="23"/>
        <v>3.E. Prescribed Burning of Savannas-0%</v>
      </c>
    </row>
    <row r="63" spans="1:10">
      <c r="A63" t="str">
        <f>Data_by_sector!A35</f>
        <v>3.F. Field Burning of Agricultural Residues</v>
      </c>
      <c r="B63">
        <f>Data_by_sector!C35</f>
        <v>49.2451486</v>
      </c>
      <c r="C63" s="1">
        <f>Data_by_sector!AG35</f>
        <v>1.6852019</v>
      </c>
      <c r="D63" s="1">
        <f t="shared" si="21"/>
        <v>0.98</v>
      </c>
      <c r="E63" s="1">
        <f t="shared" si="22"/>
        <v>0.05</v>
      </c>
      <c r="F63" s="1" t="str">
        <f t="shared" si="24"/>
        <v>3.F. Field Burning of Agricultural Residues-0.98%</v>
      </c>
      <c r="G63" s="1" t="str">
        <f t="shared" si="25"/>
        <v>3.F. Field Burning of Agricultural Residues-0.05%</v>
      </c>
      <c r="H63" s="1">
        <f>Data_by_sector!B35</f>
        <v>10.370919199999999</v>
      </c>
      <c r="I63" s="37">
        <f t="shared" si="26"/>
        <v>0.26</v>
      </c>
      <c r="J63" s="1" t="str">
        <f t="shared" si="23"/>
        <v>3.F. Field Burning of Agricultural Residues-0.26%</v>
      </c>
    </row>
    <row r="64" spans="1:10">
      <c r="A64" t="str">
        <f>Data_by_sector!A36</f>
        <v>3.G. Liming</v>
      </c>
      <c r="B64">
        <f>Data_by_sector!C36</f>
        <v>0</v>
      </c>
      <c r="C64" s="1">
        <f>Data_by_sector!AG36</f>
        <v>0</v>
      </c>
      <c r="D64" s="1">
        <f t="shared" si="21"/>
        <v>0</v>
      </c>
      <c r="E64" s="1">
        <f t="shared" si="22"/>
        <v>0</v>
      </c>
      <c r="F64" s="1" t="str">
        <f t="shared" si="24"/>
        <v>3.G. Liming-0%</v>
      </c>
      <c r="G64" s="1" t="str">
        <f t="shared" si="25"/>
        <v>3.G. Liming-0%</v>
      </c>
      <c r="H64" s="1">
        <f>Data_by_sector!B36</f>
        <v>0</v>
      </c>
      <c r="I64" s="37">
        <f t="shared" si="26"/>
        <v>0</v>
      </c>
      <c r="J64" s="1" t="str">
        <f t="shared" si="23"/>
        <v>3.G. Liming-0%</v>
      </c>
    </row>
    <row r="65" spans="1:10">
      <c r="A65" t="str">
        <f>Data_by_sector!A37</f>
        <v>3.H. Urea Application</v>
      </c>
      <c r="B65">
        <f>Data_by_sector!C37</f>
        <v>141.6220667</v>
      </c>
      <c r="C65" s="1">
        <f>Data_by_sector!AG37</f>
        <v>29.48</v>
      </c>
      <c r="D65" s="1">
        <f t="shared" si="21"/>
        <v>2.8</v>
      </c>
      <c r="E65" s="1">
        <f t="shared" si="22"/>
        <v>0.88</v>
      </c>
      <c r="F65" s="1" t="str">
        <f t="shared" si="24"/>
        <v>3.H. Urea Application-2.8%</v>
      </c>
      <c r="G65" s="1" t="str">
        <f t="shared" si="25"/>
        <v>3.H. Urea Application-0.88%</v>
      </c>
      <c r="H65" s="1">
        <f>Data_by_sector!B37</f>
        <v>62.309866700000001</v>
      </c>
      <c r="I65" s="37">
        <f t="shared" si="26"/>
        <v>1.57</v>
      </c>
      <c r="J65" s="1" t="str">
        <f t="shared" si="23"/>
        <v>3.H. Urea Application-1.57%</v>
      </c>
    </row>
    <row r="66" spans="1:10">
      <c r="A66" t="str">
        <f>Data_by_sector!A38</f>
        <v>3.I. Other Carbon-containing Fertilizers</v>
      </c>
      <c r="B66">
        <f>Data_by_sector!C38</f>
        <v>0</v>
      </c>
      <c r="C66" s="1">
        <f>Data_by_sector!AG38</f>
        <v>0</v>
      </c>
      <c r="D66" s="1">
        <f t="shared" si="21"/>
        <v>0</v>
      </c>
      <c r="E66" s="1">
        <f t="shared" si="22"/>
        <v>0</v>
      </c>
      <c r="F66" s="1" t="str">
        <f t="shared" si="24"/>
        <v>3.I. Other Carbon-containing Fertilizers-0%</v>
      </c>
      <c r="G66" s="1" t="str">
        <f t="shared" si="25"/>
        <v>3.I. Other Carbon-containing Fertilizers-0%</v>
      </c>
      <c r="H66" s="1">
        <f>Data_by_sector!B38</f>
        <v>0</v>
      </c>
      <c r="I66" s="37">
        <f t="shared" si="26"/>
        <v>0</v>
      </c>
      <c r="J66" s="1" t="str">
        <f t="shared" si="23"/>
        <v>3.I. Other Carbon-containing Fertilizers-0%</v>
      </c>
    </row>
    <row r="67" spans="1:10" ht="12" customHeight="1">
      <c r="A67" t="str">
        <f>Data_by_sector!A39</f>
        <v>3.J. Other</v>
      </c>
      <c r="B67">
        <f>Data_by_sector!C39</f>
        <v>0</v>
      </c>
      <c r="C67" s="1">
        <f>Data_by_sector!AG39</f>
        <v>0</v>
      </c>
      <c r="D67" s="1">
        <f t="shared" si="21"/>
        <v>0</v>
      </c>
      <c r="E67" s="1">
        <f t="shared" si="22"/>
        <v>0</v>
      </c>
      <c r="F67" s="1" t="str">
        <f t="shared" si="24"/>
        <v>3.J. Other-0%</v>
      </c>
      <c r="G67" s="1" t="str">
        <f t="shared" si="25"/>
        <v>3.J. Other-0%</v>
      </c>
      <c r="H67" s="1">
        <f>Data_by_sector!B39</f>
        <v>0</v>
      </c>
      <c r="I67" s="37">
        <f t="shared" si="26"/>
        <v>0</v>
      </c>
      <c r="J67" s="1" t="str">
        <f t="shared" si="23"/>
        <v>3.J. Other-0%</v>
      </c>
    </row>
    <row r="68" spans="1:10" s="1" customFormat="1" ht="12" customHeight="1">
      <c r="A68" s="36" t="s">
        <v>95</v>
      </c>
      <c r="B68" s="1">
        <f>SUM(B58:B67)</f>
        <v>5049.1237129000001</v>
      </c>
      <c r="C68" s="1">
        <f>SUM(C58:C67)</f>
        <v>3344.7157941999999</v>
      </c>
      <c r="H68" s="1">
        <f>SUM(H58:H67)</f>
        <v>3969.2724527</v>
      </c>
    </row>
    <row r="69" spans="1:10" s="1" customFormat="1" ht="12" customHeight="1"/>
    <row r="70" spans="1:10" s="1" customFormat="1" ht="12" customHeight="1">
      <c r="B70" s="3" t="s">
        <v>64</v>
      </c>
      <c r="C70" s="3">
        <v>2020</v>
      </c>
      <c r="D70" s="3" t="s">
        <v>64</v>
      </c>
      <c r="E70" s="3">
        <v>2020</v>
      </c>
      <c r="F70" s="3" t="s">
        <v>64</v>
      </c>
      <c r="G70" s="3">
        <v>2020</v>
      </c>
      <c r="H70" s="3">
        <v>2005</v>
      </c>
      <c r="I70" s="3">
        <v>2005</v>
      </c>
      <c r="J70" s="3">
        <v>2005</v>
      </c>
    </row>
    <row r="71" spans="1:10">
      <c r="A71" t="str">
        <f>Data_by_sector!A49</f>
        <v>5. Waste</v>
      </c>
      <c r="B71">
        <f>Data_by_sector!C49</f>
        <v>7572.8596100000004</v>
      </c>
      <c r="C71">
        <f>Data_by_sector!AG49</f>
        <v>2607.2219300000002</v>
      </c>
      <c r="D71">
        <f t="shared" ref="D71:D76" si="27">ROUND((B71/$B$77)*100,2)</f>
        <v>100</v>
      </c>
      <c r="E71" s="1">
        <f>ROUND((C71/$C$77)*100,2)</f>
        <v>100</v>
      </c>
      <c r="H71" s="1">
        <f>Data_by_sector!B49</f>
        <v>7328.9038300000011</v>
      </c>
      <c r="I71" s="37">
        <f>ROUND((H71/$H$77)*100,2)</f>
        <v>100</v>
      </c>
      <c r="J71" s="1"/>
    </row>
    <row r="72" spans="1:10">
      <c r="A72" t="str">
        <f>Data_by_sector!A50</f>
        <v>5.A. Solid Waste Disposal</v>
      </c>
      <c r="B72">
        <f>Data_by_sector!C50</f>
        <v>5833.2720200000003</v>
      </c>
      <c r="C72" s="1">
        <f>Data_by_sector!AG50</f>
        <v>595.68775000000005</v>
      </c>
      <c r="D72" s="1">
        <f>ROUND((B72/$B$77)*100,2)</f>
        <v>77.03</v>
      </c>
      <c r="E72" s="1">
        <f>ROUND((C72/$C$77)*100,2)</f>
        <v>22.85</v>
      </c>
      <c r="F72" t="str">
        <f>A72&amp;"-"&amp;D72&amp;"%"</f>
        <v>5.A. Solid Waste Disposal-77.03%</v>
      </c>
      <c r="G72" s="1" t="str">
        <f>A72&amp;"-"&amp;E72&amp;"%"</f>
        <v>5.A. Solid Waste Disposal-22.85%</v>
      </c>
      <c r="H72" s="1">
        <f>Data_by_sector!B50</f>
        <v>5230.8475200000003</v>
      </c>
      <c r="I72" s="37">
        <f>ROUND((H72/$H$77)*100,2)</f>
        <v>71.37</v>
      </c>
      <c r="J72" s="1" t="str">
        <f>A72&amp;"-"&amp;I72&amp;"%"</f>
        <v>5.A. Solid Waste Disposal-71.37%</v>
      </c>
    </row>
    <row r="73" spans="1:10">
      <c r="A73" t="str">
        <f>Data_by_sector!A51</f>
        <v>5.B. Biological Treatment of Solid Waste</v>
      </c>
      <c r="B73">
        <f>Data_by_sector!C51</f>
        <v>21.430610000000001</v>
      </c>
      <c r="C73" s="1">
        <f>Data_by_sector!AG51</f>
        <v>49.52431</v>
      </c>
      <c r="D73" s="1">
        <f t="shared" si="27"/>
        <v>0.28000000000000003</v>
      </c>
      <c r="E73" s="1">
        <f>ROUND((C73/$C$77)*100,2)</f>
        <v>1.9</v>
      </c>
      <c r="F73" s="1" t="str">
        <f>A73&amp;"-"&amp;D73&amp;"%"</f>
        <v>5.B. Biological Treatment of Solid Waste-0.28%</v>
      </c>
      <c r="G73" s="1" t="str">
        <f>A73&amp;"-"&amp;E73&amp;"%"</f>
        <v>5.B. Biological Treatment of Solid Waste-1.9%</v>
      </c>
      <c r="H73" s="1">
        <f>Data_by_sector!B51</f>
        <v>18.473130000000001</v>
      </c>
      <c r="I73" s="37">
        <f t="shared" ref="I73:I76" si="28">ROUND((H73/$H$77)*100,2)</f>
        <v>0.25</v>
      </c>
      <c r="J73" s="1" t="str">
        <f>A73&amp;"-"&amp;I73&amp;"%"</f>
        <v>5.B. Biological Treatment of Solid Waste-0.25%</v>
      </c>
    </row>
    <row r="74" spans="1:10">
      <c r="A74" t="str">
        <f>Data_by_sector!A52</f>
        <v>5.C. Incineration and Open Burning of Waste</v>
      </c>
      <c r="B74">
        <f>Data_by_sector!C52</f>
        <v>21.554539999999999</v>
      </c>
      <c r="C74" s="1">
        <f>Data_by_sector!AG52</f>
        <v>306.30709000000002</v>
      </c>
      <c r="D74" s="1">
        <f t="shared" si="27"/>
        <v>0.28000000000000003</v>
      </c>
      <c r="E74" s="1">
        <f>ROUND((C74/$C$77)*100,2)</f>
        <v>11.75</v>
      </c>
      <c r="F74" s="1" t="str">
        <f>A74&amp;"-"&amp;D74&amp;"%"</f>
        <v>5.C. Incineration and Open Burning of Waste-0.28%</v>
      </c>
      <c r="G74" s="1" t="str">
        <f>A74&amp;"-"&amp;E74&amp;"%"</f>
        <v>5.C. Incineration and Open Burning of Waste-11.75%</v>
      </c>
      <c r="H74" s="1">
        <f>Data_by_sector!B52</f>
        <v>375.17863999999997</v>
      </c>
      <c r="I74" s="37">
        <f t="shared" si="28"/>
        <v>5.12</v>
      </c>
      <c r="J74" s="1" t="str">
        <f>A74&amp;"-"&amp;I74&amp;"%"</f>
        <v>5.C. Incineration and Open Burning of Waste-5.12%</v>
      </c>
    </row>
    <row r="75" spans="1:10">
      <c r="A75" t="str">
        <f>Data_by_sector!A53</f>
        <v>5.D. Wastewater Treatment and Discharge</v>
      </c>
      <c r="B75">
        <f>Data_by_sector!C53</f>
        <v>1696.6024399999999</v>
      </c>
      <c r="C75" s="1">
        <f>Data_by_sector!AG53</f>
        <v>1655.7027800000001</v>
      </c>
      <c r="D75" s="1">
        <f t="shared" si="27"/>
        <v>22.4</v>
      </c>
      <c r="E75" s="1">
        <f>ROUND((C75/$C$77)*100,2)</f>
        <v>63.5</v>
      </c>
      <c r="F75" s="1" t="str">
        <f>A75&amp;"-"&amp;D75&amp;"%"</f>
        <v>5.D. Wastewater Treatment and Discharge-22.4%</v>
      </c>
      <c r="G75" s="1" t="str">
        <f>A75&amp;"-"&amp;E75&amp;"%"</f>
        <v>5.D. Wastewater Treatment and Discharge-63.5%</v>
      </c>
      <c r="H75" s="1">
        <f>Data_by_sector!B53</f>
        <v>1704.40454</v>
      </c>
      <c r="I75" s="37">
        <f t="shared" si="28"/>
        <v>23.26</v>
      </c>
      <c r="J75" s="1" t="str">
        <f>A75&amp;"-"&amp;I75&amp;"%"</f>
        <v>5.D. Wastewater Treatment and Discharge-23.26%</v>
      </c>
    </row>
    <row r="76" spans="1:10">
      <c r="A76" t="str">
        <f>Data_by_sector!A54</f>
        <v>5.E. Other</v>
      </c>
      <c r="B76">
        <f>Data_by_sector!C54</f>
        <v>0</v>
      </c>
      <c r="C76" s="1">
        <f>Data_by_sector!AG54</f>
        <v>0</v>
      </c>
      <c r="D76" s="1">
        <f t="shared" si="27"/>
        <v>0</v>
      </c>
      <c r="E76" s="1">
        <f t="shared" ref="E76" si="29">ROUND((C76/$C$77)*100,2)</f>
        <v>0</v>
      </c>
      <c r="F76" s="1" t="str">
        <f>A76&amp;"-"&amp;D76&amp;"%"</f>
        <v>5.E. Other-0%</v>
      </c>
      <c r="G76" s="1" t="str">
        <f>A76&amp;"-"&amp;E76&amp;"%"</f>
        <v>5.E. Other-0%</v>
      </c>
      <c r="H76" s="1">
        <f>Data_by_sector!B54</f>
        <v>0</v>
      </c>
      <c r="I76" s="37">
        <f t="shared" si="28"/>
        <v>0</v>
      </c>
      <c r="J76" s="1" t="str">
        <f>A76&amp;"-"&amp;I76&amp;"%"</f>
        <v>5.E. Other-0%</v>
      </c>
    </row>
    <row r="77" spans="1:10" ht="14.25">
      <c r="A77" s="36" t="s">
        <v>96</v>
      </c>
      <c r="B77">
        <f>SUM(B72:B76)</f>
        <v>7572.8596100000004</v>
      </c>
      <c r="C77" s="1">
        <f>SUM(C72:C76)</f>
        <v>2607.2219300000002</v>
      </c>
      <c r="H77" s="1">
        <f>SUM(H72:H76)</f>
        <v>7328.9038300000011</v>
      </c>
    </row>
    <row r="79" spans="1:10">
      <c r="A79" t="str">
        <f>Data_by_sector!A40</f>
        <v>4. LULUCF</v>
      </c>
      <c r="B79" s="3" t="s">
        <v>64</v>
      </c>
      <c r="C79" s="3">
        <v>2020</v>
      </c>
      <c r="D79" s="3"/>
      <c r="E79" s="3"/>
      <c r="F79" s="3"/>
      <c r="G79" s="3"/>
    </row>
    <row r="80" spans="1:10">
      <c r="A80" t="str">
        <f>Data_by_sector!A41</f>
        <v>4.A. Forest Land</v>
      </c>
      <c r="B80">
        <f>Data_by_sector!C41</f>
        <v>-23385.93</v>
      </c>
      <c r="C80">
        <f>Data_by_sector!AG41</f>
        <v>-21905.01</v>
      </c>
    </row>
    <row r="81" spans="1:3">
      <c r="A81" t="str">
        <f>Data_by_sector!A42</f>
        <v>4.B. Cropland</v>
      </c>
      <c r="B81">
        <f>Data_by_sector!C42</f>
        <v>0</v>
      </c>
      <c r="C81" s="1">
        <f>Data_by_sector!AG42</f>
        <v>0</v>
      </c>
    </row>
    <row r="82" spans="1:3">
      <c r="A82" t="str">
        <f>Data_by_sector!A43</f>
        <v>4.C. Grassland</v>
      </c>
      <c r="B82">
        <f>Data_by_sector!C43</f>
        <v>0</v>
      </c>
      <c r="C82" s="1">
        <f>Data_by_sector!AG43</f>
        <v>0</v>
      </c>
    </row>
    <row r="83" spans="1:3">
      <c r="A83" t="str">
        <f>Data_by_sector!A44</f>
        <v>4.D. Wetlands</v>
      </c>
      <c r="B83">
        <f>Data_by_sector!C44</f>
        <v>0</v>
      </c>
      <c r="C83" s="1">
        <f>Data_by_sector!AG44</f>
        <v>0</v>
      </c>
    </row>
    <row r="84" spans="1:3">
      <c r="A84" t="str">
        <f>Data_by_sector!A45</f>
        <v>4.E. Settlements</v>
      </c>
      <c r="B84">
        <f>Data_by_sector!C45</f>
        <v>0</v>
      </c>
      <c r="C84" s="1">
        <f>Data_by_sector!AG45</f>
        <v>0</v>
      </c>
    </row>
    <row r="85" spans="1:3">
      <c r="A85" t="str">
        <f>Data_by_sector!A46</f>
        <v>4.F. Other Land</v>
      </c>
      <c r="B85">
        <f>Data_by_sector!C46</f>
        <v>0</v>
      </c>
      <c r="C85" s="1">
        <f>Data_by_sector!AG46</f>
        <v>0</v>
      </c>
    </row>
    <row r="86" spans="1:3">
      <c r="A86" t="str">
        <f>Data_by_sector!A47</f>
        <v>4.G. Harvested Wood Products</v>
      </c>
      <c r="B86">
        <f>Data_by_sector!C47</f>
        <v>0</v>
      </c>
      <c r="C86" s="1">
        <f>Data_by_sector!AG47</f>
        <v>0</v>
      </c>
    </row>
    <row r="87" spans="1:3">
      <c r="A87" t="str">
        <f>Data_by_sector!A48</f>
        <v>4.H. Other</v>
      </c>
      <c r="B87">
        <f>Data_by_sector!C48</f>
        <v>0</v>
      </c>
      <c r="C87" s="1">
        <f>Data_by_sector!AG48</f>
        <v>0</v>
      </c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43"/>
  <sheetViews>
    <sheetView view="pageBreakPreview" zoomScaleNormal="156" workbookViewId="0"/>
  </sheetViews>
  <sheetFormatPr defaultColWidth="9.140625" defaultRowHeight="12.75"/>
  <cols>
    <col min="1" max="1" width="27.140625" style="17" customWidth="1"/>
    <col min="2" max="2" width="53.42578125" style="17" customWidth="1"/>
    <col min="3" max="4" width="53.42578125" style="17" customWidth="1" collapsed="1"/>
    <col min="5" max="5" width="15.140625" style="5"/>
  </cols>
  <sheetData>
    <row r="1" spans="1:5" ht="12.75" customHeight="1">
      <c r="A1" s="16" t="s">
        <v>48</v>
      </c>
      <c r="B1" s="4">
        <v>1990</v>
      </c>
      <c r="C1" s="4"/>
      <c r="D1" s="4"/>
      <c r="E1"/>
    </row>
    <row r="2" spans="1:5" ht="12.75" customHeight="1">
      <c r="A2" s="4"/>
      <c r="B2" s="4"/>
      <c r="C2" s="4"/>
      <c r="D2" s="4"/>
      <c r="E2"/>
    </row>
    <row r="3" spans="1:5" ht="12.75" customHeight="1">
      <c r="A3" s="4"/>
      <c r="B3" s="16" t="s">
        <v>49</v>
      </c>
      <c r="C3" s="4"/>
      <c r="D3" s="4"/>
      <c r="E3"/>
    </row>
    <row r="4" spans="1:5" ht="12.75" customHeight="1">
      <c r="A4" s="4"/>
      <c r="B4" s="4"/>
      <c r="C4" s="16" t="s">
        <v>63</v>
      </c>
      <c r="D4" s="16" t="s">
        <v>91</v>
      </c>
      <c r="E4" s="6"/>
    </row>
    <row r="5" spans="1:5" ht="12.75" customHeight="1">
      <c r="A5" s="4"/>
      <c r="B5" s="17" t="s">
        <v>60</v>
      </c>
      <c r="C5" s="4">
        <v>15251885.74157556</v>
      </c>
      <c r="D5" s="17">
        <v>13453048.460530533</v>
      </c>
    </row>
    <row r="6" spans="1:5" ht="12.75" customHeight="1">
      <c r="A6" s="4"/>
      <c r="B6" s="17" t="s">
        <v>62</v>
      </c>
      <c r="C6" s="4">
        <v>2534247.3285896443</v>
      </c>
      <c r="D6" s="17">
        <v>1899695.3119925165</v>
      </c>
    </row>
    <row r="7" spans="1:5" ht="12.75" customHeight="1">
      <c r="A7" s="4"/>
      <c r="B7" s="17" t="s">
        <v>61</v>
      </c>
      <c r="C7" s="4">
        <v>1098953.3191982766</v>
      </c>
      <c r="D7" s="17">
        <v>864174.43556208303</v>
      </c>
    </row>
    <row r="8" spans="1:5" ht="12.75" customHeight="1">
      <c r="A8" s="4"/>
      <c r="B8" s="17" t="s">
        <v>47</v>
      </c>
      <c r="C8" s="4">
        <v>287667.87227911834</v>
      </c>
      <c r="D8" s="17">
        <v>416425.1170651748</v>
      </c>
    </row>
    <row r="9" spans="1:5" ht="12.75" customHeight="1">
      <c r="A9" s="4"/>
      <c r="B9" s="4"/>
      <c r="C9" s="4"/>
      <c r="D9" s="4"/>
    </row>
    <row r="10" spans="1:5" ht="12.75" customHeight="1">
      <c r="A10" s="4"/>
      <c r="B10" s="4"/>
      <c r="C10" s="4"/>
      <c r="D10" s="4"/>
    </row>
    <row r="11" spans="1:5" ht="12.75" customHeight="1">
      <c r="A11" s="4"/>
      <c r="B11" s="16"/>
      <c r="C11" s="16"/>
      <c r="D11" s="16"/>
    </row>
    <row r="12" spans="1:5" ht="12.75" customHeight="1">
      <c r="A12" s="4"/>
      <c r="B12" s="4"/>
      <c r="C12" s="18" t="str">
        <f>CONCATENATE($B$5," - ",IF(ISERROR(LEFT( TRIM($C$5/SUM($C$5:$C$8)*100),5)),FIXED(0,2),FIXED(ROUND(TRIM($C$5/SUM($C$5:$C$8)*100),2),2)), "%")</f>
        <v>CO₂ - 79.55%</v>
      </c>
      <c r="D12" s="18" t="str">
        <f>CONCATENATE($B$5," - ",IF(ISERROR(LEFT(TRIM(D5/SUM($D$5:$D$8)*100),5)),FIXED(0,2),FIXED(ROUND(TRIM(D5/SUM($D$5:$D$8)*100),2),2)),"%")</f>
        <v>CO₂ - 80.88%</v>
      </c>
    </row>
    <row r="13" spans="1:5" ht="12.75" customHeight="1">
      <c r="A13" s="4"/>
      <c r="B13" s="4"/>
      <c r="C13" s="19" t="str">
        <f>CONCATENATE($B$6," - ",IF(ISERROR(LEFT( TRIM($C$6/SUM($C$5:$C$8)*100),5)),FIXED(0,2),FIXED(ROUND(TRIM($C$6/SUM($C$5:$C$8)*100),2),2)), "%")</f>
        <v>CH₄ - 13.22%</v>
      </c>
      <c r="D13" s="19" t="str">
        <f>CONCATENATE($B$6," - ",IF(ISERROR(LEFT(TRIM(D6/SUM($D$5:$D$8)*100),5)),FIXED(0,2),FIXED(ROUND(TRIM(D6/SUM($D$5:$D$8)*100),2),2)),"%")</f>
        <v>CH₄ - 11.42%</v>
      </c>
    </row>
    <row r="14" spans="1:5" ht="12.75" customHeight="1">
      <c r="A14" s="4"/>
      <c r="B14" s="4"/>
      <c r="C14" s="20" t="str">
        <f>CONCATENATE($B$7," - ",IF(ISERROR(LEFT( TRIM($C$7/SUM($C$5:$C$8)*100),5)),FIXED(0,2),FIXED(ROUND(TRIM($C$7/SUM($C$5:$C$8)*100),2),2)), "%")</f>
        <v>N₂O - 5.73%</v>
      </c>
      <c r="D14" s="20" t="str">
        <f>CONCATENATE($B$7," - ",IF(ISERROR(LEFT(TRIM(D7/SUM($D$5:$D$8)*100),5)),FIXED(0,2),FIXED(ROUND(TRIM(D7/SUM($D$5:$D$8)*100),2),2)),"%")</f>
        <v>N₂O - 5.20%</v>
      </c>
    </row>
    <row r="15" spans="1:5" ht="12.75" customHeight="1">
      <c r="A15" s="4"/>
      <c r="B15" s="4"/>
      <c r="C15" s="21" t="str">
        <f>CONCATENATE($B$8," - ",IF(ISERROR(LEFT( TRIM(C8/SUM($C$5:$C$8)*100),5)),FIXED(0,2),FIXED(ROUND(TRIM(C8/SUM($C$5:$C$8)*100),2),2)), "%")</f>
        <v>Aggregate F-gases - 1.50%</v>
      </c>
      <c r="D15" s="21" t="str">
        <f>CONCATENATE($B$8," - ",IF(ISERROR(LEFT(TRIM(D8/SUM($D$5:$D$8)*100),5)),FIXED(0,2),FIXED(ROUND(TRIM(D8/SUM($D$5:$D$8)*100),2),2)),"%")</f>
        <v>Aggregate F-gases - 2.50%</v>
      </c>
    </row>
    <row r="16" spans="1:5" ht="12.75" customHeight="1">
      <c r="A16" s="4"/>
      <c r="B16" s="4"/>
      <c r="C16" s="4"/>
      <c r="D16" s="4"/>
    </row>
    <row r="17" spans="1:4" ht="12.75" customHeight="1">
      <c r="A17" s="4"/>
      <c r="B17" s="4"/>
      <c r="C17" s="4"/>
      <c r="D17" s="4"/>
    </row>
    <row r="18" spans="1:4" ht="12.75" customHeight="1">
      <c r="A18" s="4"/>
      <c r="B18" s="16" t="s">
        <v>50</v>
      </c>
      <c r="C18" s="4"/>
      <c r="D18" s="4"/>
    </row>
    <row r="19" spans="1:4" ht="12.75" customHeight="1">
      <c r="A19" s="4"/>
      <c r="B19" s="4"/>
      <c r="C19" s="16" t="s">
        <v>63</v>
      </c>
      <c r="D19" s="16" t="s">
        <v>91</v>
      </c>
    </row>
    <row r="20" spans="1:4" ht="12.75" customHeight="1">
      <c r="A20" s="4"/>
      <c r="B20" s="17" t="s">
        <v>60</v>
      </c>
      <c r="C20" s="17">
        <v>13932274.590546392</v>
      </c>
      <c r="D20" s="17">
        <v>11536968.230229517</v>
      </c>
    </row>
    <row r="21" spans="1:4" ht="12.75" customHeight="1">
      <c r="A21" s="4"/>
      <c r="B21" s="17" t="s">
        <v>62</v>
      </c>
      <c r="C21" s="17">
        <v>2587693.1606198289</v>
      </c>
      <c r="D21" s="17">
        <v>1956020.8247676641</v>
      </c>
    </row>
    <row r="22" spans="1:4" ht="12.75" customHeight="1">
      <c r="A22" s="4"/>
      <c r="B22" s="17" t="s">
        <v>61</v>
      </c>
      <c r="C22" s="17">
        <v>1136778.3731673199</v>
      </c>
      <c r="D22" s="17">
        <v>908990.27480705641</v>
      </c>
    </row>
    <row r="23" spans="1:4" ht="12.75" customHeight="1">
      <c r="A23" s="4"/>
      <c r="B23" s="17" t="s">
        <v>47</v>
      </c>
      <c r="C23" s="17">
        <v>287667.8722791184</v>
      </c>
      <c r="D23" s="17">
        <v>416425.11706517491</v>
      </c>
    </row>
    <row r="24" spans="1:4" ht="12.75" customHeight="1">
      <c r="A24" s="4"/>
      <c r="B24" s="4"/>
      <c r="C24" s="4"/>
      <c r="D24" s="4"/>
    </row>
    <row r="25" spans="1:4" ht="12.75" customHeight="1">
      <c r="A25" s="4"/>
      <c r="B25" s="4"/>
      <c r="C25" s="4"/>
      <c r="D25" s="4"/>
    </row>
    <row r="26" spans="1:4" ht="12.75" customHeight="1">
      <c r="A26" s="4"/>
      <c r="B26" s="16"/>
      <c r="C26" s="16"/>
      <c r="D26" s="16"/>
    </row>
    <row r="27" spans="1:4" ht="12.75" customHeight="1">
      <c r="A27" s="4"/>
      <c r="B27" s="4"/>
      <c r="C27" s="18" t="str">
        <f>CONCATENATE($B$20," - ",IF(ISERROR(LEFT( TRIM($C$20/SUM($C$20:$C$23)*100),5)),FIXED(0,2),FIXED(ROUND( TRIM($C$20/SUM($C$20:$C$23)*100),2),2)), "%")</f>
        <v>CO₂ - 77.64%</v>
      </c>
      <c r="D27" s="18" t="str">
        <f>CONCATENATE($B$20," - ",IF(ISERROR(LEFT(TRIM(D20/SUM($D$20:$D$23)*100),5)),FIXED(0,2),FIXED(ROUND(TRIM(D20/SUM($D$20:$D$23)*100),2),2)),"%")</f>
        <v>CO₂ - 77.86%</v>
      </c>
    </row>
    <row r="28" spans="1:4" ht="12.75" customHeight="1">
      <c r="A28" s="4"/>
      <c r="B28" s="4"/>
      <c r="C28" s="19" t="str">
        <f>CONCATENATE($B$21," - ",IF(ISERROR(LEFT( TRIM($C$21/SUM($C$20:$C$23)*100),5)),FIXED(0,2),FIXED(ROUND( TRIM($C$21/SUM($C$20:$C$23)*100),2),2)), "%")</f>
        <v>CH₄ - 14.42%</v>
      </c>
      <c r="D28" s="19" t="str">
        <f>CONCATENATE($B$21," - ",IF(ISERROR(LEFT(TRIM(D21/SUM($D$20:$D$23)*100),5)),FIXED(0,2),FIXED(ROUND(TRIM(D21/SUM($D$20:$D$23)*100),2),2)),"%")</f>
        <v>CH₄ - 13.20%</v>
      </c>
    </row>
    <row r="29" spans="1:4" ht="12.75" customHeight="1">
      <c r="A29" s="4"/>
      <c r="B29" s="4"/>
      <c r="C29" s="20" t="str">
        <f>CONCATENATE($B$22," - ",IF(ISERROR(LEFT( TRIM($C$22/SUM($C$20:$C$23)*100),5)),FIXED(0,2),FIXED(ROUND( TRIM($C$22/SUM($C$20:$C$23)*100),2),2)), "%")</f>
        <v>N₂O - 6.33%</v>
      </c>
      <c r="D29" s="20" t="str">
        <f>CONCATENATE($B$22," - ",IF(ISERROR(LEFT(TRIM(D22/SUM($D$20:$D$23)*100),5)),FIXED(0,2),FIXED(ROUND(TRIM(D22/SUM($D$20:$D$23)*100),2),2)),"%")</f>
        <v>N₂O - 6.13%</v>
      </c>
    </row>
    <row r="30" spans="1:4" ht="12.75" customHeight="1">
      <c r="A30" s="4"/>
      <c r="B30" s="4"/>
      <c r="C30" s="21" t="str">
        <f>CONCATENATE($B$23," - ",IF(ISERROR(LEFT( TRIM($C$23/SUM($C$20:$C$23)*100),5)),FIXED(0,2),FIXED(ROUND( TRIM($C$23/SUM($C$20:$C$23)*100),2),2)), "%")</f>
        <v>Aggregate F-gases - 1.60%</v>
      </c>
      <c r="D30" s="21" t="str">
        <f>CONCATENATE($B$23," - ",IF(ISERROR(LEFT(TRIM(D23/SUM($D$20:$D$23)*100),5)),FIXED(0,2),FIXED(ROUND(TRIM(D23/SUM($D$20:$D$23)*100),2),2)),"%")</f>
        <v>Aggregate F-gases - 2.81%</v>
      </c>
    </row>
    <row r="31" spans="1:4" ht="12.75" customHeight="1">
      <c r="A31" s="4"/>
      <c r="B31" s="4"/>
      <c r="C31" s="4"/>
      <c r="D31" s="4"/>
    </row>
    <row r="32" spans="1:4" ht="12.75" customHeight="1">
      <c r="A32" s="22" t="s">
        <v>51</v>
      </c>
      <c r="B32" s="4"/>
      <c r="C32" s="4"/>
      <c r="D32" s="4"/>
    </row>
    <row r="33" spans="1:4" ht="12.75" customHeight="1">
      <c r="A33" s="4"/>
      <c r="B33" s="4"/>
      <c r="C33" s="4"/>
      <c r="D33" s="4"/>
    </row>
    <row r="34" spans="1:4" ht="12.75" customHeight="1">
      <c r="A34" s="4"/>
      <c r="B34" s="22" t="s">
        <v>52</v>
      </c>
    </row>
    <row r="35" spans="1:4" ht="12.75" customHeight="1">
      <c r="A35" s="4"/>
      <c r="C35" s="22" t="s">
        <v>63</v>
      </c>
      <c r="D35" s="22" t="s">
        <v>91</v>
      </c>
    </row>
    <row r="36" spans="1:4" ht="12.75" customHeight="1">
      <c r="A36" s="4"/>
      <c r="B36" s="8" t="s">
        <v>53</v>
      </c>
      <c r="C36" s="8">
        <v>15347855.791259928</v>
      </c>
      <c r="D36" s="17">
        <v>13423892.984405613</v>
      </c>
    </row>
    <row r="37" spans="1:4" ht="12.75" customHeight="1">
      <c r="A37" s="4"/>
      <c r="B37" s="7" t="s">
        <v>54</v>
      </c>
      <c r="C37" s="7">
        <v>1533794.2005427927</v>
      </c>
      <c r="D37" s="17">
        <v>1300821.2060724054</v>
      </c>
    </row>
    <row r="38" spans="1:4" ht="12.75" customHeight="1">
      <c r="A38" s="4"/>
      <c r="B38" s="7" t="s">
        <v>55</v>
      </c>
      <c r="C38" s="7">
        <v>1690015.1890318966</v>
      </c>
      <c r="D38" s="17">
        <v>1451198.1121965526</v>
      </c>
    </row>
    <row r="39" spans="1:4" ht="12.75" customHeight="1">
      <c r="A39" s="4"/>
      <c r="B39" s="7" t="s">
        <v>56</v>
      </c>
      <c r="C39" s="7">
        <v>601073.22421031503</v>
      </c>
      <c r="D39" s="17">
        <v>457415.50927792606</v>
      </c>
    </row>
    <row r="40" spans="1:4" ht="12.75" customHeight="1">
      <c r="A40" s="4"/>
      <c r="B40" s="7" t="s">
        <v>57</v>
      </c>
      <c r="C40" s="7">
        <v>15.85659766668187</v>
      </c>
      <c r="D40" s="17">
        <v>15.51319781248951</v>
      </c>
    </row>
    <row r="41" spans="1:4" ht="12.75" customHeight="1">
      <c r="A41" s="4"/>
      <c r="B41" s="8"/>
      <c r="C41" s="8"/>
    </row>
    <row r="42" spans="1:4" ht="12.75" customHeight="1">
      <c r="A42" s="4"/>
    </row>
    <row r="43" spans="1:4" ht="12.75" customHeight="1">
      <c r="A43" s="4"/>
      <c r="B43" s="22"/>
      <c r="C43" s="22"/>
      <c r="D43" s="22"/>
    </row>
    <row r="44" spans="1:4" ht="12.75" customHeight="1">
      <c r="A44" s="4"/>
      <c r="B44" s="4"/>
      <c r="C44" s="18" t="str">
        <f>CONCATENATE($B$36," - ",IF(ISERROR(LEFT(TRIM($C$36/SUM($C$36:$C$40)*100),5)),FIXED(0,2),FIXED(ROUND(TRIM($C$36/SUM($C$36:$C$40)*100),2),2)),"%")</f>
        <v>Energy - 80.05%</v>
      </c>
      <c r="D44" s="18" t="str">
        <f>CONCATENATE(B36," - ",IF(ISERROR(LEFT(TRIM(D36/SUM($D$36:$D$40)*100),5)),FIXED(0,2),FIXED(ROUND(TRIM(D36/SUM($D$36:$D$40)*100),2),2)),"%")</f>
        <v>Energy - 80.70%</v>
      </c>
    </row>
    <row r="45" spans="1:4" ht="12.75" customHeight="1">
      <c r="A45" s="4"/>
      <c r="B45" s="4"/>
      <c r="C45" s="19" t="str">
        <f>CONCATENATE($B$37," - ",IF(ISERROR(LEFT(TRIM($C$37/SUM($C$36:$C$40)*100),5)),FIXED(0,2),FIXED(ROUND(TRIM($C$37/SUM($C$36:$C$40)*100),2),2)),"%")</f>
        <v>Industrial Processes and Product Use - 8.00%</v>
      </c>
      <c r="D45" s="19" t="str">
        <f>CONCATENATE(B37," - ",IF(ISERROR(LEFT(TRIM(D37/SUM($D$36:$D$40)*100),5)),FIXED(0,2),FIXED(ROUND(TRIM(D37/SUM($D$36:$D$40)*100),2),2)),"%")</f>
        <v>Industrial Processes and Product Use - 7.82%</v>
      </c>
    </row>
    <row r="46" spans="1:4" ht="12.75" customHeight="1">
      <c r="A46" s="4"/>
      <c r="B46" s="4"/>
      <c r="C46" s="20" t="str">
        <f>CONCATENATE($B$38," - ",IF(ISERROR(LEFT(TRIM($C$38/SUM($C$36:$C$40)*100),5)),FIXED(0,2),FIXED(ROUND(TRIM($C$38/SUM($C$36:$C$40)*100),2),2)),"%")</f>
        <v>Agriculture  - 8.81%</v>
      </c>
      <c r="D46" s="20" t="str">
        <f>CONCATENATE(B38," - ",IF(ISERROR(LEFT(TRIM(D38/SUM($D$36:$D$40)*100),5)),FIXED(0,2),FIXED(ROUND(TRIM(D38/SUM($D$36:$D$40)*100),2),2)),"%")</f>
        <v>Agriculture  - 8.72%</v>
      </c>
    </row>
    <row r="47" spans="1:4" ht="12.75" customHeight="1">
      <c r="A47" s="4"/>
      <c r="B47" s="4"/>
      <c r="C47" s="21" t="str">
        <f>CONCATENATE($B$39," - ",IF(ISERROR(LEFT(TRIM($C$39/SUM($C$36:$C$40)*100),5)),FIXED(0,2),FIXED(ROUND(TRIM($C$39/SUM($C$36:$C$40)*100),2),2)),"%")</f>
        <v>Waste - 3.14%</v>
      </c>
      <c r="D47" s="21" t="str">
        <f>CONCATENATE(B39," - ",IF(ISERROR(LEFT(TRIM(D39/SUM($D$36:$D$40)*100),5)),FIXED(0,2),FIXED(ROUND(TRIM(D39/SUM($D$36:$D$40)*100),2),2)),"%")</f>
        <v>Waste - 2.75%</v>
      </c>
    </row>
    <row r="48" spans="1:4" ht="12.75" customHeight="1">
      <c r="A48" s="4"/>
      <c r="B48" s="4"/>
      <c r="C48" s="23" t="str">
        <f>CONCATENATE($B$40," - ",IF(ISERROR(LEFT(TRIM($C$40/SUM($C$36:$C$40)*100),5)),FIXED(0,2),FIXED(ROUND(TRIM($C$40/SUM($C$36:$C$40)*100),2),2)),"%")</f>
        <v>Other - 0.00%</v>
      </c>
      <c r="D48" s="23" t="str">
        <f>CONCATENATE(B40," - ",IF(ISERROR(LEFT(TRIM(D40/SUM($D$36:$D$40)*100),5)),FIXED(0,2),FIXED(ROUND(TRIM(D40/SUM($D$36:$D$40)*100),2),2)),"%")</f>
        <v>Other - 0.00%</v>
      </c>
    </row>
    <row r="49" spans="1:4" ht="12.75" customHeight="1">
      <c r="A49" s="4"/>
      <c r="B49" s="4"/>
      <c r="C49" s="4"/>
      <c r="D49" s="4"/>
    </row>
    <row r="50" spans="1:4" ht="12.75" customHeight="1">
      <c r="A50" s="4"/>
      <c r="B50" s="4"/>
      <c r="C50" s="4"/>
      <c r="D50" s="4"/>
    </row>
    <row r="51" spans="1:4" ht="12.75" customHeight="1">
      <c r="A51" s="4"/>
      <c r="B51" s="4"/>
      <c r="C51" s="4"/>
      <c r="D51" s="4"/>
    </row>
    <row r="52" spans="1:4" ht="12.75" customHeight="1">
      <c r="A52" s="22" t="s">
        <v>58</v>
      </c>
      <c r="B52" s="4"/>
      <c r="C52" s="4"/>
      <c r="D52" s="4"/>
    </row>
    <row r="53" spans="1:4" ht="12.75" customHeight="1">
      <c r="A53" s="4"/>
      <c r="B53" s="4"/>
      <c r="C53" s="4"/>
      <c r="D53" s="4"/>
    </row>
    <row r="54" spans="1:4" ht="12.75" customHeight="1">
      <c r="A54" s="4"/>
      <c r="B54" s="22" t="s">
        <v>59</v>
      </c>
    </row>
    <row r="55" spans="1:4" ht="12.75" customHeight="1">
      <c r="A55" s="4"/>
      <c r="C55" s="22" t="s">
        <v>63</v>
      </c>
      <c r="D55" s="22" t="s">
        <v>91</v>
      </c>
    </row>
    <row r="56" spans="1:4" ht="12.75" customHeight="1">
      <c r="A56" s="10"/>
      <c r="B56" s="10" t="s">
        <v>3</v>
      </c>
      <c r="C56" s="17">
        <v>15347855.791259928</v>
      </c>
      <c r="D56" s="17">
        <v>13423892.984405613</v>
      </c>
    </row>
    <row r="57" spans="1:4" ht="12.75" customHeight="1">
      <c r="A57" s="9"/>
      <c r="B57" s="9" t="s">
        <v>4</v>
      </c>
      <c r="C57" s="17">
        <v>5773871.6553237401</v>
      </c>
      <c r="D57" s="17">
        <v>4973397.4804171454</v>
      </c>
    </row>
    <row r="58" spans="1:4" ht="12.75" customHeight="1">
      <c r="A58" s="9"/>
      <c r="B58" s="9" t="s">
        <v>5</v>
      </c>
      <c r="C58" s="17">
        <v>2578167.9571495373</v>
      </c>
      <c r="D58" s="17">
        <v>1979727.045513273</v>
      </c>
    </row>
    <row r="59" spans="1:4" ht="12.75" customHeight="1">
      <c r="A59" s="9"/>
      <c r="B59" s="9" t="s">
        <v>6</v>
      </c>
      <c r="C59" s="17">
        <v>3167768.3273893814</v>
      </c>
      <c r="D59" s="17">
        <v>3647523.418184597</v>
      </c>
    </row>
    <row r="60" spans="1:4" ht="12.75" customHeight="1">
      <c r="A60" s="9"/>
      <c r="B60" s="9" t="s">
        <v>7</v>
      </c>
      <c r="C60" s="17">
        <v>2169139.5561381807</v>
      </c>
      <c r="D60" s="17">
        <v>1759036.3228001846</v>
      </c>
    </row>
    <row r="61" spans="1:4" ht="12.75" customHeight="1">
      <c r="A61" s="9"/>
      <c r="B61" s="9" t="s">
        <v>8</v>
      </c>
      <c r="C61" s="17">
        <v>559382.87134442886</v>
      </c>
      <c r="D61" s="17">
        <v>229958.74096935501</v>
      </c>
    </row>
    <row r="62" spans="1:4" ht="12.75" customHeight="1">
      <c r="A62" s="9"/>
      <c r="B62" s="9" t="s">
        <v>9</v>
      </c>
      <c r="C62" s="17">
        <v>1099525.2979146594</v>
      </c>
      <c r="D62" s="17">
        <v>834238.93717931246</v>
      </c>
    </row>
    <row r="63" spans="1:4" ht="12.75" customHeight="1">
      <c r="A63" s="9"/>
      <c r="B63" s="9" t="s">
        <v>10</v>
      </c>
      <c r="C63" s="17">
        <v>0.126</v>
      </c>
      <c r="D63" s="17">
        <v>11.039341746</v>
      </c>
    </row>
    <row r="64" spans="1:4" ht="12.75" customHeight="1">
      <c r="A64" s="10"/>
      <c r="B64" s="10" t="s">
        <v>11</v>
      </c>
      <c r="C64" s="17">
        <v>1533794.2005427927</v>
      </c>
      <c r="D64" s="17">
        <v>1300821.2060724054</v>
      </c>
    </row>
    <row r="65" spans="1:4" ht="12.75" customHeight="1">
      <c r="A65" s="9"/>
      <c r="B65" s="9" t="s">
        <v>12</v>
      </c>
      <c r="C65" s="17">
        <v>362514.33442089229</v>
      </c>
      <c r="D65" s="17">
        <v>317584.54710747465</v>
      </c>
    </row>
    <row r="66" spans="1:4" ht="12.75" customHeight="1">
      <c r="A66" s="9"/>
      <c r="B66" s="9" t="s">
        <v>13</v>
      </c>
      <c r="C66" s="17">
        <v>506933.5882387677</v>
      </c>
      <c r="D66" s="17">
        <v>240485.86369352072</v>
      </c>
    </row>
    <row r="67" spans="1:4" ht="12.75" customHeight="1">
      <c r="A67" s="9"/>
      <c r="B67" s="9" t="s">
        <v>14</v>
      </c>
      <c r="C67" s="17">
        <v>572892.48131382128</v>
      </c>
      <c r="D67" s="17">
        <v>322622.5746235674</v>
      </c>
    </row>
    <row r="68" spans="1:4" ht="12.75" customHeight="1">
      <c r="A68" s="9"/>
      <c r="B68" s="9" t="s">
        <v>15</v>
      </c>
      <c r="C68" s="17">
        <v>26873.900484496902</v>
      </c>
      <c r="D68" s="17">
        <v>25710.543915734248</v>
      </c>
    </row>
    <row r="69" spans="1:4" ht="12.75" customHeight="1">
      <c r="A69" s="9"/>
      <c r="B69" s="9" t="s">
        <v>16</v>
      </c>
      <c r="C69" s="17">
        <v>6037.7661305265583</v>
      </c>
      <c r="D69" s="17">
        <v>8015.1949662979059</v>
      </c>
    </row>
    <row r="70" spans="1:4" ht="12.75" customHeight="1">
      <c r="A70" s="9"/>
      <c r="B70" s="9" t="s">
        <v>17</v>
      </c>
      <c r="C70" s="17">
        <v>4917.5875723471609</v>
      </c>
      <c r="D70" s="17">
        <v>359292.49242669105</v>
      </c>
    </row>
    <row r="71" spans="1:4" ht="12.75" customHeight="1">
      <c r="A71" s="9"/>
      <c r="B71" s="9" t="s">
        <v>18</v>
      </c>
      <c r="C71" s="17">
        <v>52679.117946050574</v>
      </c>
      <c r="D71" s="17">
        <v>24566.910096312618</v>
      </c>
    </row>
    <row r="72" spans="1:4" ht="12.75" customHeight="1">
      <c r="A72" s="9"/>
      <c r="B72" s="9" t="s">
        <v>19</v>
      </c>
      <c r="C72" s="17">
        <v>945.42443589023389</v>
      </c>
      <c r="D72" s="17">
        <v>1656.8936526026253</v>
      </c>
    </row>
    <row r="73" spans="1:4" ht="12.75" customHeight="1">
      <c r="A73" s="10"/>
      <c r="B73" s="10" t="s">
        <v>20</v>
      </c>
      <c r="C73" s="17">
        <v>1690015.1890318966</v>
      </c>
      <c r="D73" s="17">
        <v>1451198.1121965526</v>
      </c>
    </row>
    <row r="74" spans="1:4" ht="12.75" customHeight="1">
      <c r="A74" s="9"/>
      <c r="B74" s="9" t="s">
        <v>21</v>
      </c>
      <c r="C74" s="17">
        <v>745720.28902363789</v>
      </c>
      <c r="D74" s="17">
        <v>584620.05617071595</v>
      </c>
    </row>
    <row r="75" spans="1:4" ht="12.75" customHeight="1">
      <c r="A75" s="9"/>
      <c r="B75" s="9" t="s">
        <v>22</v>
      </c>
      <c r="C75" s="17">
        <v>199610.64061660331</v>
      </c>
      <c r="D75" s="17">
        <v>191627.05479672123</v>
      </c>
    </row>
    <row r="76" spans="1:4" ht="12.75" customHeight="1">
      <c r="A76" s="9"/>
      <c r="B76" s="9" t="s">
        <v>23</v>
      </c>
      <c r="C76" s="17">
        <v>33445.888616348551</v>
      </c>
      <c r="D76" s="17">
        <v>28832.276938833864</v>
      </c>
    </row>
    <row r="77" spans="1:4" ht="12.75" customHeight="1">
      <c r="A77" s="9"/>
      <c r="B77" s="9" t="s">
        <v>24</v>
      </c>
      <c r="C77" s="17">
        <v>666545.55125211878</v>
      </c>
      <c r="D77" s="17">
        <v>612698.34991268371</v>
      </c>
    </row>
    <row r="78" spans="1:4" ht="12.75" customHeight="1">
      <c r="A78" s="9"/>
      <c r="B78" s="9" t="s">
        <v>25</v>
      </c>
      <c r="C78" s="17" t="s">
        <v>92</v>
      </c>
      <c r="D78" s="17" t="s">
        <v>92</v>
      </c>
    </row>
    <row r="79" spans="1:4" ht="12.75" customHeight="1">
      <c r="A79" s="9"/>
      <c r="B79" s="9" t="s">
        <v>26</v>
      </c>
      <c r="C79" s="17">
        <v>3436.7789535440243</v>
      </c>
      <c r="D79" s="17">
        <v>1767.9504742942356</v>
      </c>
    </row>
    <row r="80" spans="1:4" ht="12.75" customHeight="1">
      <c r="A80" s="9"/>
      <c r="B80" s="9" t="s">
        <v>27</v>
      </c>
      <c r="C80" s="17">
        <v>31686.855339213304</v>
      </c>
      <c r="D80" s="17">
        <v>12687.723086857897</v>
      </c>
    </row>
    <row r="81" spans="1:4" ht="12.75" customHeight="1">
      <c r="A81" s="9"/>
      <c r="B81" s="9" t="s">
        <v>28</v>
      </c>
      <c r="C81" s="17">
        <v>8515.8685428712324</v>
      </c>
      <c r="D81" s="17">
        <v>16472.811468589254</v>
      </c>
    </row>
    <row r="82" spans="1:4" ht="12.75" customHeight="1">
      <c r="A82" s="9"/>
      <c r="B82" s="9" t="s">
        <v>29</v>
      </c>
      <c r="C82" s="17">
        <v>641.44352821255802</v>
      </c>
      <c r="D82" s="17">
        <v>565.61088167406615</v>
      </c>
    </row>
    <row r="83" spans="1:4" ht="12.75" customHeight="1">
      <c r="A83" s="9"/>
      <c r="B83" s="9" t="s">
        <v>30</v>
      </c>
      <c r="C83" s="17">
        <v>411.87315934676081</v>
      </c>
      <c r="D83" s="17">
        <v>1926.2784661822398</v>
      </c>
    </row>
    <row r="84" spans="1:4" ht="12.75" customHeight="1">
      <c r="A84" s="10"/>
      <c r="B84" s="10" t="s">
        <v>31</v>
      </c>
      <c r="C84" s="17">
        <v>-1228340.2650299389</v>
      </c>
      <c r="D84" s="17">
        <v>-1814938.8782808953</v>
      </c>
    </row>
    <row r="85" spans="1:4" ht="12.75" customHeight="1">
      <c r="A85" s="9"/>
      <c r="B85" s="9" t="s">
        <v>32</v>
      </c>
      <c r="C85" s="17">
        <v>-1750894.3767957464</v>
      </c>
      <c r="D85" s="17">
        <v>-2133845.526176075</v>
      </c>
    </row>
    <row r="86" spans="1:4" ht="12.75" customHeight="1">
      <c r="A86" s="9"/>
      <c r="B86" s="9" t="s">
        <v>33</v>
      </c>
      <c r="C86" s="17">
        <v>253389.9740888997</v>
      </c>
      <c r="D86" s="17">
        <v>250507.71626659945</v>
      </c>
    </row>
    <row r="87" spans="1:4" ht="12.75" customHeight="1">
      <c r="A87" s="9"/>
      <c r="B87" s="9" t="s">
        <v>34</v>
      </c>
      <c r="C87" s="17">
        <v>253088.92912279305</v>
      </c>
      <c r="D87" s="17">
        <v>50493.011160010712</v>
      </c>
    </row>
    <row r="88" spans="1:4" ht="12.75" customHeight="1">
      <c r="A88" s="9"/>
      <c r="B88" s="9" t="s">
        <v>35</v>
      </c>
      <c r="C88" s="17">
        <v>42449.084807122927</v>
      </c>
      <c r="D88" s="17">
        <v>26077.657046114269</v>
      </c>
    </row>
    <row r="89" spans="1:4" ht="12.75" customHeight="1">
      <c r="A89" s="9"/>
      <c r="B89" s="9" t="s">
        <v>36</v>
      </c>
      <c r="C89" s="17">
        <v>9483.3416824807828</v>
      </c>
      <c r="D89" s="17">
        <v>16530.920452999319</v>
      </c>
    </row>
    <row r="90" spans="1:4" ht="12.75" customHeight="1">
      <c r="A90" s="9"/>
      <c r="B90" s="9" t="s">
        <v>37</v>
      </c>
      <c r="C90" s="17">
        <v>6878.8363674476468</v>
      </c>
      <c r="D90" s="17">
        <v>9337.3863215841266</v>
      </c>
    </row>
    <row r="91" spans="1:4" ht="12.75" customHeight="1">
      <c r="A91" s="9"/>
      <c r="B91" s="9" t="s">
        <v>38</v>
      </c>
      <c r="C91" s="17">
        <v>-44779.544520005147</v>
      </c>
      <c r="D91" s="17">
        <v>-36725.649048120096</v>
      </c>
    </row>
    <row r="92" spans="1:4" ht="12.75" customHeight="1">
      <c r="A92" s="9"/>
      <c r="B92" s="9" t="s">
        <v>39</v>
      </c>
      <c r="C92" s="17">
        <v>170.56166404209904</v>
      </c>
      <c r="D92" s="17">
        <v>635.52358626035709</v>
      </c>
    </row>
    <row r="93" spans="1:4" ht="12.75" customHeight="1">
      <c r="A93" s="10"/>
      <c r="B93" s="10" t="s">
        <v>40</v>
      </c>
      <c r="C93" s="17">
        <v>601073.22421031503</v>
      </c>
      <c r="D93" s="17">
        <v>457415.50927792606</v>
      </c>
    </row>
    <row r="94" spans="1:4" ht="12.75" customHeight="1">
      <c r="A94" s="9"/>
      <c r="B94" s="9" t="s">
        <v>41</v>
      </c>
      <c r="C94" s="17">
        <v>465818.14342046401</v>
      </c>
      <c r="D94" s="17">
        <v>332710.59968295303</v>
      </c>
    </row>
    <row r="95" spans="1:4" ht="12.75" customHeight="1">
      <c r="A95" s="9"/>
      <c r="B95" s="9" t="s">
        <v>42</v>
      </c>
      <c r="C95" s="17">
        <v>1889.4165251480372</v>
      </c>
      <c r="D95" s="17">
        <v>12948.777131896622</v>
      </c>
    </row>
    <row r="96" spans="1:4" ht="12.75" customHeight="1">
      <c r="A96" s="9"/>
      <c r="B96" s="9" t="s">
        <v>43</v>
      </c>
      <c r="C96" s="17">
        <v>20609.032818560278</v>
      </c>
      <c r="D96" s="17">
        <v>16380.830398169013</v>
      </c>
    </row>
    <row r="97" spans="1:4" ht="12.75" customHeight="1">
      <c r="A97" s="9"/>
      <c r="B97" s="9" t="s">
        <v>44</v>
      </c>
      <c r="C97" s="17">
        <v>111987.19062139341</v>
      </c>
      <c r="D97" s="17">
        <v>94647.180119754092</v>
      </c>
    </row>
    <row r="98" spans="1:4" ht="12.75" customHeight="1">
      <c r="A98" s="9"/>
      <c r="B98" s="9" t="s">
        <v>45</v>
      </c>
      <c r="C98" s="17">
        <v>769.44082474930178</v>
      </c>
      <c r="D98" s="17">
        <v>728.12194515321823</v>
      </c>
    </row>
    <row r="99" spans="1:4" ht="12.75" customHeight="1">
      <c r="A99" s="10"/>
      <c r="B99" s="10" t="s">
        <v>46</v>
      </c>
      <c r="C99" s="17">
        <v>15.85659766668187</v>
      </c>
      <c r="D99" s="17">
        <v>15.51319781248951</v>
      </c>
    </row>
    <row r="100" spans="1:4" ht="12.75" customHeight="1">
      <c r="B100" s="4"/>
      <c r="C100" s="4"/>
      <c r="D100" s="4"/>
    </row>
    <row r="101" spans="1:4" ht="12.75" customHeight="1">
      <c r="B101" s="22"/>
      <c r="C101" s="22"/>
      <c r="D101" s="22"/>
    </row>
    <row r="102" spans="1:4" ht="12.75" customHeight="1">
      <c r="C102" s="18" t="str">
        <f t="shared" ref="C102:C108" si="0">CONCATENATE($B57," - ",IF(ISERROR(LEFT(TRIM($C57/$C$56*100),5)),FIXED(0,2),FIXED(ROUND(TRIM($C57/$C$56*100),2),2)),"%")</f>
        <v>1.A.1. Energy industries - 37.62%</v>
      </c>
      <c r="D102" s="18" t="str">
        <f t="shared" ref="D102:D108" si="1">CONCATENATE($B57," - ",IF(ISERROR(LEFT(TRIM($D57/$D$56*100),5)),FIXED(0,2),FIXED(ROUND(TRIM($D57/$D$56*100),2),2)),"%")</f>
        <v>1.A.1. Energy industries - 37.05%</v>
      </c>
    </row>
    <row r="103" spans="1:4" ht="12.75" customHeight="1">
      <c r="C103" s="19" t="str">
        <f t="shared" si="0"/>
        <v>1.A.2. Manufacturing Industries and Construction - 16.80%</v>
      </c>
      <c r="D103" s="19" t="str">
        <f t="shared" si="1"/>
        <v>1.A.2. Manufacturing Industries and Construction - 14.75%</v>
      </c>
    </row>
    <row r="104" spans="1:4" ht="12.75" customHeight="1">
      <c r="C104" s="20" t="str">
        <f t="shared" si="0"/>
        <v>1.A.3. Transport - 20.64%</v>
      </c>
      <c r="D104" s="20" t="str">
        <f t="shared" si="1"/>
        <v>1.A.3. Transport - 27.17%</v>
      </c>
    </row>
    <row r="105" spans="1:4" ht="12.75" customHeight="1">
      <c r="C105" s="21" t="str">
        <f t="shared" si="0"/>
        <v>1.A.4. Other sectors - 14.13%</v>
      </c>
      <c r="D105" s="21" t="str">
        <f t="shared" si="1"/>
        <v>1.A.4. Other sectors - 13.10%</v>
      </c>
    </row>
    <row r="106" spans="1:4" ht="12.75" customHeight="1">
      <c r="C106" s="23" t="str">
        <f t="shared" si="0"/>
        <v>1.A.5. Other (not specified elsewhere) - 3.64%</v>
      </c>
      <c r="D106" s="23" t="str">
        <f t="shared" si="1"/>
        <v>1.A.5. Other (not specified elsewhere) - 1.71%</v>
      </c>
    </row>
    <row r="107" spans="1:4" ht="12.75" customHeight="1">
      <c r="C107" s="24" t="str">
        <f t="shared" si="0"/>
        <v>1.B. Fugitive Emissions from Fuels - 7.16%</v>
      </c>
      <c r="D107" s="24" t="str">
        <f t="shared" si="1"/>
        <v>1.B. Fugitive Emissions from Fuels - 6.21%</v>
      </c>
    </row>
    <row r="108" spans="1:4" ht="12.75" customHeight="1">
      <c r="C108" s="25" t="str">
        <f t="shared" si="0"/>
        <v>1.C. CO2 Transport and Storage - 0.00%</v>
      </c>
      <c r="D108" s="25" t="str">
        <f t="shared" si="1"/>
        <v>1.C. CO2 Transport and Storage - 0.00%</v>
      </c>
    </row>
    <row r="109" spans="1:4" ht="12.75" customHeight="1">
      <c r="C109" s="4"/>
      <c r="D109" s="4"/>
    </row>
    <row r="110" spans="1:4" ht="12.75" customHeight="1">
      <c r="C110" s="18" t="str">
        <f t="shared" ref="C110:C117" si="2">CONCATENATE($B65," - ",IF(ISERROR(LEFT(TRIM($C65/$C$64*100),5)),FIXED(0,2),FIXED(ROUND(TRIM($C65/$C$64*100),2),2)),"%")</f>
        <v>2.A. Mineral Products - 23.64%</v>
      </c>
      <c r="D110" s="18" t="str">
        <f t="shared" ref="D110:D117" si="3">CONCATENATE($B65," - ",IF(ISERROR(LEFT(TRIM($D65/$D$64*100),5)),FIXED(0,2),FIXED(ROUND(TRIM($D65/$D$64*100),2),2)),"%")</f>
        <v>2.A. Mineral Products - 24.41%</v>
      </c>
    </row>
    <row r="111" spans="1:4" ht="12.75" customHeight="1">
      <c r="C111" s="19" t="str">
        <f t="shared" si="2"/>
        <v>2.B. Chemical Industry - 33.05%</v>
      </c>
      <c r="D111" s="19" t="str">
        <f t="shared" si="3"/>
        <v>2.B. Chemical Industry - 18.49%</v>
      </c>
    </row>
    <row r="112" spans="1:4" ht="12.75" customHeight="1">
      <c r="C112" s="20" t="str">
        <f t="shared" si="2"/>
        <v>2.C. Metal Production - 37.35%</v>
      </c>
      <c r="D112" s="20" t="str">
        <f t="shared" si="3"/>
        <v>2.C. Metal Production - 24.80%</v>
      </c>
    </row>
    <row r="113" spans="3:4" ht="12.75" customHeight="1">
      <c r="C113" s="21" t="str">
        <f t="shared" si="2"/>
        <v>2.D. Non-energy Products from Fuels and Solvent Use - 1.75%</v>
      </c>
      <c r="D113" s="21" t="str">
        <f t="shared" si="3"/>
        <v>2.D. Non-energy Products from Fuels and Solvent Use - 1.98%</v>
      </c>
    </row>
    <row r="114" spans="3:4" ht="12.75" customHeight="1">
      <c r="C114" s="23" t="str">
        <f t="shared" si="2"/>
        <v>2.E. Electronics industry - 0.39%</v>
      </c>
      <c r="D114" s="23" t="str">
        <f t="shared" si="3"/>
        <v>2.E. Electronics industry - 0.62%</v>
      </c>
    </row>
    <row r="115" spans="3:4" ht="12.75" customHeight="1">
      <c r="C115" s="24" t="str">
        <f t="shared" si="2"/>
        <v>2.F. Product Uses as Substitutes for ODS - 0.32%</v>
      </c>
      <c r="D115" s="24" t="str">
        <f t="shared" si="3"/>
        <v>2.F. Product Uses as Substitutes for ODS - 27.62%</v>
      </c>
    </row>
    <row r="116" spans="3:4" ht="12.75" customHeight="1">
      <c r="C116" s="25" t="str">
        <f t="shared" si="2"/>
        <v>2.G. Other Product Manufacture and Use - 3.43%</v>
      </c>
      <c r="D116" s="25" t="str">
        <f t="shared" si="3"/>
        <v>2.G. Other Product Manufacture and Use - 1.89%</v>
      </c>
    </row>
    <row r="117" spans="3:4" ht="12.75" customHeight="1">
      <c r="C117" s="26" t="str">
        <f t="shared" si="2"/>
        <v>2.H. Other - 0.06%</v>
      </c>
      <c r="D117" s="26" t="str">
        <f t="shared" si="3"/>
        <v>2.H. Other - 0.13%</v>
      </c>
    </row>
    <row r="118" spans="3:4" ht="12.75" customHeight="1">
      <c r="C118" s="4"/>
      <c r="D118" s="4"/>
    </row>
    <row r="119" spans="3:4" ht="12.75" customHeight="1">
      <c r="C119" s="18" t="str">
        <f t="shared" ref="C119:C128" si="4">CONCATENATE($B74," - ",IF(ISERROR(LEFT(TRIM($C74/$C$73*100),5)),FIXED(0,2),FIXED(ROUND(TRIM($C74/$C$73*100),2),2)),"%")</f>
        <v>3.A. Enteric Fermentation - 44.13%</v>
      </c>
      <c r="D119" s="18" t="str">
        <f t="shared" ref="D119:D128" si="5">CONCATENATE($B74," - ",IF(ISERROR(LEFT(TRIM($D74/$D$73*100),5)),FIXED(0,2),FIXED(ROUND(TRIM($D74/$D$73*100),2),2)),"%")</f>
        <v>3.A. Enteric Fermentation - 40.29%</v>
      </c>
    </row>
    <row r="120" spans="3:4" ht="12.75" customHeight="1">
      <c r="C120" s="19" t="str">
        <f t="shared" si="4"/>
        <v>3.B. Manure management - 11.81%</v>
      </c>
      <c r="D120" s="19" t="str">
        <f t="shared" si="5"/>
        <v>3.B. Manure management - 13.20%</v>
      </c>
    </row>
    <row r="121" spans="3:4" ht="12.75" customHeight="1">
      <c r="C121" s="20" t="str">
        <f t="shared" si="4"/>
        <v>3.C. Rice cultivation - 1.98%</v>
      </c>
      <c r="D121" s="20" t="str">
        <f t="shared" si="5"/>
        <v>3.C. Rice cultivation - 1.99%</v>
      </c>
    </row>
    <row r="122" spans="3:4" ht="12.75" customHeight="1">
      <c r="C122" s="21" t="str">
        <f t="shared" si="4"/>
        <v>3.D. Agricultural Soils - 39.44%</v>
      </c>
      <c r="D122" s="21" t="str">
        <f t="shared" si="5"/>
        <v>3.D. Agricultural Soils - 42.22%</v>
      </c>
    </row>
    <row r="123" spans="3:4" ht="12.75" customHeight="1">
      <c r="C123" s="23" t="str">
        <f t="shared" si="4"/>
        <v>3.E. Prescribed Burning of Savannas - 0.00%</v>
      </c>
      <c r="D123" s="23" t="str">
        <f t="shared" si="5"/>
        <v>3.E. Prescribed Burning of Savannas - 0.00%</v>
      </c>
    </row>
    <row r="124" spans="3:4" ht="12.75" customHeight="1">
      <c r="C124" s="24" t="str">
        <f t="shared" si="4"/>
        <v>3.F. Field Burning of Agricultural Residues - 0.20%</v>
      </c>
      <c r="D124" s="24" t="str">
        <f t="shared" si="5"/>
        <v>3.F. Field Burning of Agricultural Residues - 0.12%</v>
      </c>
    </row>
    <row r="125" spans="3:4" ht="12.75" customHeight="1">
      <c r="C125" s="25" t="str">
        <f t="shared" si="4"/>
        <v>3.G. Liming - 1.87%</v>
      </c>
      <c r="D125" s="25" t="str">
        <f t="shared" si="5"/>
        <v>3.G. Liming - 0.87%</v>
      </c>
    </row>
    <row r="126" spans="3:4" ht="12.75" customHeight="1">
      <c r="C126" s="26" t="str">
        <f t="shared" si="4"/>
        <v>3.H. Urea Application - 0.50%</v>
      </c>
      <c r="D126" s="26" t="str">
        <f t="shared" si="5"/>
        <v>3.H. Urea Application - 1.14%</v>
      </c>
    </row>
    <row r="127" spans="3:4" ht="12.75" customHeight="1">
      <c r="C127" s="27" t="str">
        <f t="shared" si="4"/>
        <v>3.I. Other Carbon-containing Fertilizers - 0.04%</v>
      </c>
      <c r="D127" s="27" t="str">
        <f t="shared" si="5"/>
        <v>3.I. Other Carbon-containing Fertilizers - 0.04%</v>
      </c>
    </row>
    <row r="128" spans="3:4" ht="12.75" customHeight="1">
      <c r="C128" s="28" t="str">
        <f t="shared" si="4"/>
        <v>3.J. Other - 0.02%</v>
      </c>
      <c r="D128" s="28" t="str">
        <f t="shared" si="5"/>
        <v>3.J. Other - 0.13%</v>
      </c>
    </row>
    <row r="129" spans="3:4" ht="12.75" customHeight="1">
      <c r="C129" s="4"/>
      <c r="D129" s="4"/>
    </row>
    <row r="130" spans="3:4" ht="12.75" customHeight="1">
      <c r="C130" s="18" t="str">
        <f t="shared" ref="C130:D137" si="6">$B85</f>
        <v>4.A. Forest Land</v>
      </c>
      <c r="D130" s="18" t="str">
        <f t="shared" si="6"/>
        <v>4.A. Forest Land</v>
      </c>
    </row>
    <row r="131" spans="3:4" ht="12.75" customHeight="1">
      <c r="C131" s="19" t="str">
        <f t="shared" si="6"/>
        <v>4.B. Cropland</v>
      </c>
      <c r="D131" s="19" t="str">
        <f t="shared" si="6"/>
        <v>4.B. Cropland</v>
      </c>
    </row>
    <row r="132" spans="3:4" ht="12.75" customHeight="1">
      <c r="C132" s="20" t="str">
        <f t="shared" si="6"/>
        <v>4.C. Grassland</v>
      </c>
      <c r="D132" s="20" t="str">
        <f t="shared" si="6"/>
        <v>4.C. Grassland</v>
      </c>
    </row>
    <row r="133" spans="3:4" ht="12.75" customHeight="1">
      <c r="C133" s="21" t="str">
        <f t="shared" si="6"/>
        <v>4.D. Wetlands</v>
      </c>
      <c r="D133" s="21" t="str">
        <f t="shared" si="6"/>
        <v>4.D. Wetlands</v>
      </c>
    </row>
    <row r="134" spans="3:4" ht="12.75" customHeight="1">
      <c r="C134" s="23" t="str">
        <f t="shared" si="6"/>
        <v>4.E. Settlements</v>
      </c>
      <c r="D134" s="23" t="str">
        <f t="shared" si="6"/>
        <v>4.E. Settlements</v>
      </c>
    </row>
    <row r="135" spans="3:4" ht="12.75" customHeight="1">
      <c r="C135" s="24" t="str">
        <f t="shared" si="6"/>
        <v>4.F. Other Land</v>
      </c>
      <c r="D135" s="24" t="str">
        <f t="shared" si="6"/>
        <v>4.F. Other Land</v>
      </c>
    </row>
    <row r="136" spans="3:4" ht="12.75" customHeight="1">
      <c r="C136" s="25" t="str">
        <f t="shared" si="6"/>
        <v>4.G. Harvested Wood Products</v>
      </c>
      <c r="D136" s="25" t="str">
        <f t="shared" si="6"/>
        <v>4.G. Harvested Wood Products</v>
      </c>
    </row>
    <row r="137" spans="3:4" ht="12.75" customHeight="1">
      <c r="C137" s="26" t="str">
        <f t="shared" si="6"/>
        <v>4.H. Other</v>
      </c>
      <c r="D137" s="26" t="str">
        <f t="shared" si="6"/>
        <v>4.H. Other</v>
      </c>
    </row>
    <row r="138" spans="3:4" ht="12.75" customHeight="1">
      <c r="C138" s="4"/>
      <c r="D138" s="4"/>
    </row>
    <row r="139" spans="3:4" ht="12.75" customHeight="1">
      <c r="C139" s="18" t="str">
        <f>CONCATENATE($B94," - ",IF(ISERROR(LEFT(TRIM($C94/$C$93*100),5)),FIXED(0,2),FIXED(ROUND(TRIM($C94/$C$93*100),2),2)),"%")</f>
        <v>5.A. Solid Waste Disposal - 77.50%</v>
      </c>
      <c r="D139" s="18" t="str">
        <f>CONCATENATE($B94," - ",IF(ISERROR(LEFT(TRIM($D94/$D$93*100),5)),FIXED(0,2),FIXED(ROUND(TRIM($D94/$D$93*100),2),2)),"%")</f>
        <v>5.A. Solid Waste Disposal - 72.74%</v>
      </c>
    </row>
    <row r="140" spans="3:4" ht="12.75" customHeight="1">
      <c r="C140" s="19" t="str">
        <f>CONCATENATE($B95," - ",IF(ISERROR(LEFT(TRIM($C95/$C$93*100),5)),FIXED(0,2),FIXED(ROUND(TRIM($C95/$C$93*100),2),2)),"%")</f>
        <v>5.B. Biological Treatment of Solid Waste - 0.31%</v>
      </c>
      <c r="D140" s="19" t="str">
        <f>CONCATENATE($B95," - ",IF(ISERROR(LEFT(TRIM($D95/$D$93*100),5)),FIXED(0,2),FIXED(ROUND(TRIM($D95/$D$93*100),2),2)),"%")</f>
        <v>5.B. Biological Treatment of Solid Waste - 2.83%</v>
      </c>
    </row>
    <row r="141" spans="3:4" ht="12.75" customHeight="1">
      <c r="C141" s="20" t="str">
        <f>CONCATENATE($B96," - ",IF(ISERROR(LEFT(TRIM($C96/$C$93*100),5)),FIXED(0,2),FIXED(ROUND(TRIM($C96/$C$93*100),2),2)),"%")</f>
        <v>5.C. Incineration and Open Burning of Waste - 3.43%</v>
      </c>
      <c r="D141" s="20" t="str">
        <f>CONCATENATE($B96," - ",IF(ISERROR(LEFT(TRIM($D96/$D$93*100),5)),FIXED(0,2),FIXED(ROUND(TRIM($D96/$D$93*100),2),2)),"%")</f>
        <v>5.C. Incineration and Open Burning of Waste - 3.58%</v>
      </c>
    </row>
    <row r="142" spans="3:4" ht="12.75" customHeight="1">
      <c r="C142" s="21" t="str">
        <f>CONCATENATE($B97," - ",IF(ISERROR(LEFT(TRIM($C97/$C$93*100),5)),FIXED(0,2),FIXED(ROUND(TRIM($C97/$C$93*100),2),2)),"%")</f>
        <v>5.D. Wastewater Treatment and Discharge - 18.63%</v>
      </c>
      <c r="D142" s="21" t="str">
        <f>CONCATENATE($B97," - ",IF(ISERROR(LEFT(TRIM($D97/$D$93*100),5)),FIXED(0,2),FIXED(ROUND(TRIM($D97/$D$93*100),2),2)),"%")</f>
        <v>5.D. Wastewater Treatment and Discharge - 20.69%</v>
      </c>
    </row>
    <row r="143" spans="3:4" ht="12.75" customHeight="1">
      <c r="C143" s="23" t="str">
        <f>CONCATENATE($B98," - ",IF(ISERROR(LEFT(TRIM($C98/$C$93*100),5)),FIXED(0,2),FIXED(ROUND(TRIM($C98/$C$93*100),2),2)),"%")</f>
        <v>5.E. Other - 0.13%</v>
      </c>
      <c r="D143" s="23" t="str">
        <f>CONCATENATE($B98," - ",IF(ISERROR(LEFT(TRIM($D98/$D$93*100),5)),FIXED(0,2),FIXED(ROUND(TRIM($D98/$D$93*100),2),2)),"%")</f>
        <v>5.E. Other - 0.16%</v>
      </c>
    </row>
  </sheetData>
  <sheetProtection password="CC1A" sheet="1" objects="1" scenarios="1"/>
  <dataConsolidate/>
  <phoneticPr fontId="10" type="noConversion"/>
  <pageMargins left="0.7" right="0.7" top="0.75" bottom="0.75" header="0.51180555555555496" footer="0.51180555555555496"/>
  <pageSetup paperSize="9" firstPageNumber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976DFFC-CD80-4941-AC58-BB8B2763923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Data_by_sector</vt:lpstr>
      <vt:lpstr>Data_by_gas</vt:lpstr>
      <vt:lpstr>ChartDat</vt:lpstr>
      <vt:lpstr>LBL_CAT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revision>1</cp:revision>
  <cp:lastPrinted>2019-06-07T13:14:06Z</cp:lastPrinted>
  <dcterms:created xsi:type="dcterms:W3CDTF">1996-10-14T23:33:28Z</dcterms:created>
  <dcterms:modified xsi:type="dcterms:W3CDTF">2022-09-05T00:07:41Z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